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はじめに" sheetId="1" state="visible" r:id="rId1"/>
    <sheet xmlns:r="http://schemas.openxmlformats.org/officeDocument/2006/relationships" name="STEP1 業務の棚卸し" sheetId="2" state="visible" r:id="rId2"/>
    <sheet xmlns:r="http://schemas.openxmlformats.org/officeDocument/2006/relationships" name="設定" sheetId="3" state="visible" r:id="rId3"/>
    <sheet xmlns:r="http://schemas.openxmlformats.org/officeDocument/2006/relationships" name="STEP2 工程の分解" sheetId="4" state="visible" r:id="rId4"/>
    <sheet xmlns:r="http://schemas.openxmlformats.org/officeDocument/2006/relationships" name="STEP3 優先度の判定" sheetId="5" state="visible" r:id="rId5"/>
    <sheet xmlns:r="http://schemas.openxmlformats.org/officeDocument/2006/relationships" name="チーム集計" sheetId="6" state="visible" r:id="rId6"/>
    <sheet xmlns:r="http://schemas.openxmlformats.org/officeDocument/2006/relationships" name="記入例" sheetId="7" state="visible" r:id="rId7"/>
    <sheet xmlns:r="http://schemas.openxmlformats.org/officeDocument/2006/relationships" name="判定の目安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23">
    <font>
      <name val="Calibri"/>
      <family val="2"/>
      <color theme="1"/>
      <sz val="11"/>
      <scheme val="minor"/>
    </font>
    <font>
      <name val="Yu Gothic"/>
      <b val="1"/>
      <color rgb="FF1A1F26"/>
      <sz val="16"/>
    </font>
    <font>
      <name val="Yu Gothic"/>
      <color rgb="FF5D6470"/>
      <sz val="9"/>
    </font>
    <font>
      <name val="Yu Gothic"/>
      <b val="1"/>
      <color rgb="FF8F0000"/>
      <sz val="11"/>
    </font>
    <font>
      <name val="Yu Gothic"/>
      <b val="1"/>
      <color rgb="FF1A1F26"/>
      <sz val="10"/>
    </font>
    <font>
      <name val="Yu Gothic"/>
      <color rgb="FF5D6470"/>
      <sz val="10"/>
    </font>
    <font>
      <name val="Yu Gothic"/>
      <color rgb="FF1A1F26"/>
      <sz val="10"/>
    </font>
    <font>
      <name val="Yu Gothic"/>
      <b val="1"/>
      <color rgb="FF1A1F26"/>
      <sz val="14"/>
    </font>
    <font>
      <name val="Yu Gothic"/>
      <b val="1"/>
      <color rgb="FFFFFFFF"/>
      <sz val="9"/>
    </font>
    <font>
      <name val="Yu Gothic"/>
      <sz val="10"/>
    </font>
    <font>
      <name val="Yu Gothic"/>
      <b val="1"/>
      <color rgb="FF8F0000"/>
      <sz val="10"/>
    </font>
    <font>
      <name val="Yu Gothic"/>
      <b val="1"/>
      <color rgb="FFC60000"/>
      <sz val="12"/>
    </font>
    <font>
      <name val="Yu Gothic"/>
      <b val="1"/>
      <color rgb="FF1A1F26"/>
      <sz val="12"/>
    </font>
    <font>
      <name val="Yu Gothic"/>
      <b val="1"/>
      <color rgb="FF6B6158"/>
      <sz val="9"/>
    </font>
    <font>
      <name val="Yu Gothic"/>
      <b val="1"/>
      <color rgb="FF8F0000"/>
      <sz val="9"/>
    </font>
    <font>
      <name val="Yu Gothic"/>
      <sz val="11"/>
    </font>
    <font>
      <name val="Yu Gothic"/>
      <b val="1"/>
      <sz val="11"/>
    </font>
    <font>
      <name val="Yu Gothic"/>
      <b val="1"/>
      <color rgb="FFC60000"/>
      <sz val="18"/>
    </font>
    <font>
      <name val="Yu Gothic"/>
      <color rgb="FF9AA1AB"/>
      <sz val="9"/>
    </font>
    <font>
      <name val="Yu Gothic"/>
      <b val="1"/>
      <color rgb="FF1A1F26"/>
      <sz val="11"/>
    </font>
    <font>
      <name val="Yu Gothic"/>
      <b val="1"/>
      <color rgb="FFFFFFFF"/>
      <sz val="10"/>
    </font>
    <font>
      <name val="Yu Gothic"/>
      <b val="1"/>
      <color rgb="FFC60000"/>
      <sz val="11"/>
    </font>
    <font>
      <name val="Yu Gothic"/>
      <b val="1"/>
      <sz val="10"/>
    </font>
  </fonts>
  <fills count="7">
    <fill>
      <patternFill/>
    </fill>
    <fill>
      <patternFill patternType="gray125"/>
    </fill>
    <fill>
      <patternFill patternType="solid">
        <fgColor rgb="FFFDECEC"/>
      </patternFill>
    </fill>
    <fill>
      <patternFill patternType="solid">
        <fgColor rgb="FFF6F4F2"/>
      </patternFill>
    </fill>
    <fill>
      <patternFill patternType="solid">
        <fgColor rgb="FFC60000"/>
      </patternFill>
    </fill>
    <fill>
      <patternFill patternType="solid">
        <fgColor rgb="FFFFFAF9"/>
      </patternFill>
    </fill>
    <fill>
      <patternFill patternType="solid">
        <fgColor rgb="FF6B6158"/>
      </patternFill>
    </fill>
  </fills>
  <borders count="11">
    <border>
      <left/>
      <right/>
      <top/>
      <bottom/>
      <diagonal/>
    </border>
    <border>
      <left style="thin">
        <color rgb="FFDDD6CF"/>
      </left>
      <right style="thin">
        <color rgb="FFDDD6CF"/>
      </right>
      <top style="thin">
        <color rgb="FFDDD6CF"/>
      </top>
      <bottom style="thin">
        <color rgb="FFDDD6CF"/>
      </bottom>
    </border>
    <border>
      <left/>
      <right/>
      <top style="thin">
        <color rgb="FFDDD6CF"/>
      </top>
      <bottom/>
      <diagonal/>
    </border>
    <border>
      <left style="thin">
        <color rgb="FFDDD6CF"/>
      </left>
      <right/>
      <top/>
      <bottom/>
      <diagonal/>
    </border>
    <border>
      <left/>
      <right style="thin">
        <color rgb="FFDDD6CF"/>
      </right>
      <top style="thin">
        <color rgb="FFDDD6CF"/>
      </top>
      <bottom/>
      <diagonal/>
    </border>
    <border>
      <left/>
      <right style="thin">
        <color rgb="FFDDD6CF"/>
      </right>
      <top/>
      <bottom/>
      <diagonal/>
    </border>
    <border>
      <left style="thin">
        <color rgb="FFDDD6CF"/>
      </left>
      <right/>
      <top/>
      <bottom style="thin">
        <color rgb="FFDDD6CF"/>
      </bottom>
      <diagonal/>
    </border>
    <border>
      <left/>
      <right style="thin">
        <color rgb="FFDDD6CF"/>
      </right>
      <top/>
      <bottom style="thin">
        <color rgb="FFDDD6CF"/>
      </bottom>
      <diagonal/>
    </border>
    <border>
      <left/>
      <right/>
      <top/>
      <bottom style="thin">
        <color rgb="FFDDD6CF"/>
      </bottom>
      <diagonal/>
    </border>
    <border>
      <left/>
      <right style="thin">
        <color rgb="FFDDD6CF"/>
      </right>
      <top style="thin">
        <color rgb="FFDDD6CF"/>
      </top>
      <bottom style="thin">
        <color rgb="FFDDD6CF"/>
      </bottom>
      <diagonal/>
    </border>
    <border>
      <left/>
      <right/>
      <top style="thin">
        <color rgb="FFDDD6CF"/>
      </top>
      <bottom style="thin">
        <color rgb="FFDDD6CF"/>
      </bottom>
      <diagonal/>
    </border>
  </borders>
  <cellStyleXfs count="1">
    <xf numFmtId="0" fontId="0" fillId="0" borderId="0"/>
  </cellStyleXfs>
  <cellXfs count="6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vertical="top"/>
    </xf>
    <xf numFmtId="0" fontId="5" fillId="0" borderId="0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3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7" fillId="0" borderId="0" applyAlignment="1" pivotButton="0" quotePrefix="0" xfId="0">
      <alignment horizontal="left" vertical="center"/>
    </xf>
    <xf numFmtId="0" fontId="8" fillId="4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vertical="top" wrapText="1"/>
    </xf>
    <xf numFmtId="0" fontId="9" fillId="3" borderId="1" applyAlignment="1" pivotButton="0" quotePrefix="0" xfId="0">
      <alignment horizontal="center" vertical="center" wrapText="1"/>
    </xf>
    <xf numFmtId="0" fontId="9" fillId="3" borderId="1" applyAlignment="1" pivotButton="0" quotePrefix="0" xfId="0">
      <alignment vertical="top" wrapText="1"/>
    </xf>
    <xf numFmtId="0" fontId="10" fillId="0" borderId="0" applyAlignment="1" pivotButton="0" quotePrefix="0" xfId="0">
      <alignment horizontal="right" vertical="center"/>
    </xf>
    <xf numFmtId="0" fontId="11" fillId="2" borderId="1" applyAlignment="1" pivotButton="0" quotePrefix="0" xfId="0">
      <alignment horizontal="center" vertical="center" wrapText="1"/>
    </xf>
    <xf numFmtId="0" fontId="12" fillId="0" borderId="0" applyAlignment="1" pivotButton="0" quotePrefix="0" xfId="0">
      <alignment horizontal="left" vertical="center"/>
    </xf>
    <xf numFmtId="0" fontId="13" fillId="3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left" vertical="center" wrapText="1"/>
    </xf>
    <xf numFmtId="0" fontId="9" fillId="0" borderId="1" pivotButton="0" quotePrefix="0" xfId="0"/>
    <xf numFmtId="0" fontId="0" fillId="0" borderId="2" pivotButton="0" quotePrefix="0" xfId="0"/>
    <xf numFmtId="0" fontId="0" fillId="0" borderId="8" pivotButton="0" quotePrefix="0" xfId="0"/>
    <xf numFmtId="0" fontId="3" fillId="0" borderId="0" pivotButton="0" quotePrefix="0" xfId="0"/>
    <xf numFmtId="0" fontId="6" fillId="0" borderId="0" applyAlignment="1" pivotButton="0" quotePrefix="0" xfId="0">
      <alignment vertical="top" wrapText="1"/>
    </xf>
    <xf numFmtId="0" fontId="14" fillId="2" borderId="1" applyAlignment="1" pivotButton="0" quotePrefix="0" xfId="0">
      <alignment horizontal="center" vertical="center" wrapText="1"/>
    </xf>
    <xf numFmtId="0" fontId="0" fillId="0" borderId="9" pivotButton="0" quotePrefix="0" xfId="0"/>
    <xf numFmtId="0" fontId="0" fillId="0" borderId="10" pivotButton="0" quotePrefix="0" xfId="0"/>
    <xf numFmtId="0" fontId="15" fillId="0" borderId="1" pivotButton="0" quotePrefix="0" xfId="0"/>
    <xf numFmtId="0" fontId="16" fillId="0" borderId="1" pivotButton="0" quotePrefix="0" xfId="0"/>
    <xf numFmtId="0" fontId="0" fillId="0" borderId="1" pivotButton="0" quotePrefix="0" xfId="0"/>
    <xf numFmtId="0" fontId="2" fillId="0" borderId="0" pivotButton="0" quotePrefix="0" xfId="0"/>
    <xf numFmtId="3" fontId="17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bottom"/>
    </xf>
    <xf numFmtId="3" fontId="15" fillId="0" borderId="1" applyAlignment="1" pivotButton="0" quotePrefix="0" xfId="0">
      <alignment horizontal="center" vertical="center" wrapText="1"/>
    </xf>
    <xf numFmtId="0" fontId="18" fillId="0" borderId="0" pivotButton="0" quotePrefix="0" xfId="0"/>
    <xf numFmtId="0" fontId="14" fillId="2" borderId="1" applyAlignment="1" pivotButton="0" quotePrefix="0" xfId="0">
      <alignment horizontal="left" vertical="center" wrapText="1"/>
    </xf>
    <xf numFmtId="0" fontId="19" fillId="0" borderId="1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vertical="top" wrapText="1"/>
    </xf>
    <xf numFmtId="0" fontId="8" fillId="6" borderId="1" applyAlignment="1" pivotButton="0" quotePrefix="0" xfId="0">
      <alignment horizontal="center" vertical="center" wrapText="1"/>
    </xf>
    <xf numFmtId="164" fontId="9" fillId="3" borderId="1" applyAlignment="1" pivotButton="0" quotePrefix="0" xfId="0">
      <alignment horizontal="center" vertical="center" wrapText="1"/>
    </xf>
    <xf numFmtId="0" fontId="20" fillId="6" borderId="1" applyAlignment="1" pivotButton="0" quotePrefix="0" xfId="0">
      <alignment horizontal="center" vertical="center" wrapText="1"/>
    </xf>
    <xf numFmtId="0" fontId="0" fillId="6" borderId="1" pivotButton="0" quotePrefix="0" xfId="0"/>
    <xf numFmtId="164" fontId="21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164" fontId="9" fillId="0" borderId="1" applyAlignment="1" pivotButton="0" quotePrefix="0" xfId="0">
      <alignment horizontal="center" vertical="center" wrapText="1"/>
    </xf>
    <xf numFmtId="3" fontId="9" fillId="0" borderId="1" applyAlignment="1" pivotButton="0" quotePrefix="0" xfId="0">
      <alignment horizontal="center" vertical="center" wrapText="1"/>
    </xf>
    <xf numFmtId="3" fontId="9" fillId="3" borderId="1" applyAlignment="1" pivotButton="0" quotePrefix="0" xfId="0">
      <alignment horizontal="center" vertical="center" wrapText="1"/>
    </xf>
    <xf numFmtId="0" fontId="22" fillId="2" borderId="1" applyAlignment="1" pivotButton="0" quotePrefix="0" xfId="0">
      <alignment horizontal="center" vertical="center" wrapText="1"/>
    </xf>
    <xf numFmtId="0" fontId="22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vertical="top" wrapText="1"/>
    </xf>
    <xf numFmtId="0" fontId="20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top" wrapText="1"/>
    </xf>
    <xf numFmtId="0" fontId="9" fillId="0" borderId="1" applyAlignment="1" pivotButton="0" quotePrefix="0" xfId="0">
      <alignment horizontal="left" vertical="center" wrapText="1"/>
    </xf>
    <xf numFmtId="0" fontId="9" fillId="2" borderId="1" applyAlignment="1" pivotButton="0" quotePrefix="0" xfId="0">
      <alignment horizontal="center" vertical="center" wrapText="1"/>
    </xf>
    <xf numFmtId="0" fontId="9" fillId="2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bgColor rgb="FFFDECEC"/>
        </patternFill>
      </fill>
    </dxf>
    <dxf>
      <font>
        <name val="Yu Gothic"/>
        <b val="1"/>
        <color rgb="FFFFFFFF"/>
        <sz val="10"/>
      </font>
      <fill>
        <patternFill patternType="solid">
          <bgColor rgb="FFC60000"/>
        </patternFill>
      </fill>
    </dxf>
    <dxf>
      <font>
        <name val="Yu Gothic"/>
        <b val="1"/>
        <color rgb="FF8F0000"/>
        <sz val="10"/>
      </font>
      <fill>
        <patternFill patternType="solid">
          <bgColor rgb="FF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92" customWidth="1" min="3" max="3"/>
  </cols>
  <sheetData>
    <row r="2" ht="30.4" customHeight="1">
      <c r="B2" s="1" t="inlineStr">
        <is>
          <t>業務プロセス分解シート</t>
        </is>
      </c>
    </row>
    <row r="3" ht="30" customHeight="1">
      <c r="B3" s="2" t="inlineStr">
        <is>
          <t>管理本部向け 生成AI活用・業務改善研修 ／ Givery, Inc.　自分の業務のどこを生成AIに任せられるかを、感覚ではなく数字で判断するためのシートです。</t>
        </is>
      </c>
    </row>
    <row r="5" ht="22" customHeight="1">
      <c r="B5" s="3" t="inlineStr">
        <is>
          <t>使う順番</t>
        </is>
      </c>
    </row>
    <row r="6" ht="34" customHeight="1">
      <c r="B6" s="4" t="inlineStr">
        <is>
          <t>STEP 1</t>
        </is>
      </c>
      <c r="C6" s="5" t="inlineStr">
        <is>
          <t>「STEP1 業務の棚卸し」タブ。書き出す業務が思い浮かばない方はここから始めてください。20個の質問に答えるだけで候補が出ます。もう決まっている方は飛ばして結構です。</t>
        </is>
      </c>
    </row>
    <row r="7" ht="34" customHeight="1">
      <c r="B7" s="4" t="inlineStr">
        <is>
          <t>STEP 2</t>
        </is>
      </c>
      <c r="C7" s="5" t="inlineStr">
        <is>
          <t>「STEP2 工程の分解」タブ。選んだ業務を工程に割って書き出します。入力するのは白いセルだけです。灰色のセルは自動で埋まります。</t>
        </is>
      </c>
    </row>
    <row r="8" ht="34" customHeight="1">
      <c r="B8" s="4" t="inlineStr">
        <is>
          <t>STEP 3</t>
        </is>
      </c>
      <c r="C8" s="5" t="inlineStr">
        <is>
          <t>「STEP3 優先度の判定」タブ。STEP2に書いた内容から、どの工程から手を付けるべきかが自動で並びます。入力する欄はありません。見るだけのタブです。</t>
        </is>
      </c>
    </row>
    <row r="10" ht="22" customHeight="1">
      <c r="B10" s="3" t="inlineStr">
        <is>
          <t>迷ったとき</t>
        </is>
      </c>
    </row>
    <row r="11" ht="34" customHeight="1">
      <c r="B11" s="4" t="inlineStr">
        <is>
          <t>記入例</t>
        </is>
      </c>
      <c r="C11" s="5" t="inlineStr">
        <is>
          <t>支店管理部の仕入請求書突合を、実際に7工程へ割った例が入っています。粒度の目安にしてください。</t>
        </is>
      </c>
    </row>
    <row r="12" ht="34" customHeight="1">
      <c r="B12" s="4" t="inlineStr">
        <is>
          <t>判定の目安</t>
        </is>
      </c>
      <c r="C12" s="5" t="inlineStr">
        <is>
          <t>AIに任せられる工程とそうでない工程の見分け方を10個並べてあります。</t>
        </is>
      </c>
    </row>
    <row r="14" ht="22" customHeight="1">
      <c r="B14" s="3" t="inlineStr">
        <is>
          <t>チームで使う</t>
        </is>
      </c>
    </row>
    <row r="15" ht="34" customHeight="1">
      <c r="B15" s="4" t="inlineStr">
        <is>
          <t>集計</t>
        </is>
      </c>
      <c r="C15" s="5" t="inlineStr">
        <is>
          <t>「チーム集計」タブ。各自のSTEP3の結果を貼り付けると、部署全体で何時間削減できるかが出ます。複数の人が同じ工程を書いた場合は、チームで共通化する候補として自動で印が付きます。</t>
        </is>
      </c>
    </row>
    <row r="17" ht="22" customHeight="1">
      <c r="B17" s="3" t="inlineStr">
        <is>
          <t>大事なこと</t>
        </is>
      </c>
    </row>
    <row r="18" ht="34" customHeight="1">
      <c r="B18" s="4" t="inlineStr">
        <is>
          <t>粒度</t>
        </is>
      </c>
      <c r="C18" s="5" t="inlineStr">
        <is>
          <t>工程は1つあたり15分から30分の大きさに揃えてください。細かすぎると数が増えて扱えず、大きすぎると中に判断が混ざって振り分けられなくなります。</t>
        </is>
      </c>
    </row>
    <row r="19" ht="34" customHeight="1">
      <c r="B19" s="4" t="inlineStr">
        <is>
          <t>正確さ</t>
        </is>
      </c>
      <c r="C19" s="5" t="inlineStr">
        <is>
          <t>時間は感覚で構いません。分単位の正確さより、工程どうしの大小が合っていることのほうが大事です。</t>
        </is>
      </c>
    </row>
    <row r="20" ht="34" customHeight="1">
      <c r="B20" s="4" t="inlineStr">
        <is>
          <t>やらないこと</t>
        </is>
      </c>
      <c r="C20" s="5" t="inlineStr">
        <is>
          <t>全部を一度に自動化しようとしないでください。Aランクの工程を1つだけ選んで、そこから始めます。</t>
        </is>
      </c>
    </row>
    <row r="22">
      <c r="B22" s="6" t="inlineStr">
        <is>
          <t>このシートは研修が終わったあとも使えます。新しい業務を担当したとき、あるいは半年ごとの見直しのときに、同じ手順でもう一度埋めてください。前回のファイルを残しておけば、削減見込みがどれだけ実現できたかを比べられます。</t>
        </is>
      </c>
      <c r="C22" s="7" t="n"/>
    </row>
    <row r="23">
      <c r="B23" s="8" t="n"/>
      <c r="C23" s="9" t="n"/>
    </row>
    <row r="24">
      <c r="B24" s="10" t="n"/>
      <c r="C24" s="11" t="n"/>
    </row>
  </sheetData>
  <mergeCells count="7">
    <mergeCell ref="B2:C2"/>
    <mergeCell ref="B3:C3"/>
    <mergeCell ref="B5:C5"/>
    <mergeCell ref="B10:C10"/>
    <mergeCell ref="B22:C24"/>
    <mergeCell ref="B14:C14"/>
    <mergeCell ref="B17:C1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G4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20" customWidth="1" min="3" max="3"/>
    <col width="62" customWidth="1" min="4" max="4"/>
    <col width="40" customWidth="1" min="5" max="5"/>
  </cols>
  <sheetData>
    <row r="2" ht="26.6" customHeight="1">
      <c r="B2" s="12" t="inlineStr">
        <is>
          <t>書き出す業務が思い浮かばないとき</t>
        </is>
      </c>
    </row>
    <row r="3" ht="28" customHeight="1">
      <c r="B3" s="2" t="inlineStr">
        <is>
          <t>毎日やっていることほど、意識に上がってきません。下の質問に「ある」と答えたものを書き出せば、それが候補です。全部埋める必要はありません。3つ見つかれば十分です。</t>
        </is>
      </c>
    </row>
    <row r="5" ht="28" customHeight="1">
      <c r="B5" s="13" t="inlineStr"/>
      <c r="C5" s="13" t="inlineStr">
        <is>
          <t>思い出すための質問</t>
        </is>
      </c>
      <c r="D5" s="13" t="inlineStr">
        <is>
          <t>当てはまる</t>
        </is>
      </c>
      <c r="E5" s="13" t="inlineStr">
        <is>
          <t>思い当たる業務の名前</t>
        </is>
      </c>
    </row>
    <row r="6" ht="22" customHeight="1">
      <c r="B6" s="14" t="n">
        <v>1</v>
      </c>
      <c r="C6" s="15" t="inlineStr">
        <is>
          <t>月の初めに、決まってやることがある</t>
        </is>
      </c>
      <c r="D6" s="14" t="n"/>
      <c r="E6" s="15" t="n"/>
    </row>
    <row r="7" ht="22" customHeight="1">
      <c r="B7" s="16" t="n">
        <v>2</v>
      </c>
      <c r="C7" s="17" t="inlineStr">
        <is>
          <t>月の終わりや締め日の前に、決まってやることがある</t>
        </is>
      </c>
      <c r="D7" s="16" t="n"/>
      <c r="E7" s="17" t="n"/>
    </row>
    <row r="8" ht="22" customHeight="1">
      <c r="B8" s="14" t="n">
        <v>3</v>
      </c>
      <c r="C8" s="15" t="inlineStr">
        <is>
          <t>毎週、決まった曜日にやることがある</t>
        </is>
      </c>
      <c r="D8" s="14" t="n"/>
      <c r="E8" s="15" t="n"/>
    </row>
    <row r="9" ht="22" customHeight="1">
      <c r="B9" s="16" t="n">
        <v>4</v>
      </c>
      <c r="C9" s="17" t="inlineStr">
        <is>
          <t>やり忘れると、誰かから催促される作業がある</t>
        </is>
      </c>
      <c r="D9" s="16" t="n"/>
      <c r="E9" s="17" t="n"/>
    </row>
    <row r="10" ht="22" customHeight="1">
      <c r="B10" s="14" t="n">
        <v>5</v>
      </c>
      <c r="C10" s="15" t="inlineStr">
        <is>
          <t>締切が決まっていて、遅れると他の人が困る作業がある</t>
        </is>
      </c>
      <c r="D10" s="14" t="n"/>
      <c r="E10" s="15" t="n"/>
    </row>
    <row r="11" ht="22" customHeight="1">
      <c r="B11" s="16" t="n">
        <v>6</v>
      </c>
      <c r="C11" s="17" t="inlineStr">
        <is>
          <t>同じExcelファイルを、月に何度も開いている</t>
        </is>
      </c>
      <c r="D11" s="16" t="n"/>
      <c r="E11" s="17" t="n"/>
    </row>
    <row r="12" ht="22" customHeight="1">
      <c r="B12" s="14" t="n">
        <v>7</v>
      </c>
      <c r="C12" s="15" t="inlineStr">
        <is>
          <t>紙やPDFを見ながら、別のところへ打ち込んでいる</t>
        </is>
      </c>
      <c r="D12" s="14" t="n"/>
      <c r="E12" s="15" t="n"/>
    </row>
    <row r="13" ht="22" customHeight="1">
      <c r="B13" s="16" t="n">
        <v>8</v>
      </c>
      <c r="C13" s="17" t="inlineStr">
        <is>
          <t>2つ以上の資料を並べて、突き合わせて確認している</t>
        </is>
      </c>
      <c r="D13" s="16" t="n"/>
      <c r="E13" s="17" t="n"/>
    </row>
    <row r="14" ht="22" customHeight="1">
      <c r="B14" s="14" t="n">
        <v>9</v>
      </c>
      <c r="C14" s="15" t="inlineStr">
        <is>
          <t>メールの文面を、過去のものをコピーして書き換えている</t>
        </is>
      </c>
      <c r="D14" s="14" t="n"/>
      <c r="E14" s="15" t="n"/>
    </row>
    <row r="15" ht="22" customHeight="1">
      <c r="B15" s="16" t="n">
        <v>10</v>
      </c>
      <c r="C15" s="17" t="inlineStr">
        <is>
          <t>同じような問い合わせに、何度も答えている</t>
        </is>
      </c>
      <c r="D15" s="16" t="n"/>
      <c r="E15" s="17" t="n"/>
    </row>
    <row r="16" ht="22" customHeight="1">
      <c r="B16" s="14" t="n">
        <v>11</v>
      </c>
      <c r="C16" s="15" t="inlineStr">
        <is>
          <t>会議のあとに、記録をまとめて誰かに送っている</t>
        </is>
      </c>
      <c r="D16" s="14" t="n"/>
      <c r="E16" s="15" t="n"/>
    </row>
    <row r="17" ht="22" customHeight="1">
      <c r="B17" s="16" t="n">
        <v>12</v>
      </c>
      <c r="C17" s="17" t="inlineStr">
        <is>
          <t>複数の人から届いたファイルを、1つにまとめている</t>
        </is>
      </c>
      <c r="D17" s="16" t="n"/>
      <c r="E17" s="17" t="n"/>
    </row>
    <row r="18" ht="22" customHeight="1">
      <c r="B18" s="14" t="n">
        <v>13</v>
      </c>
      <c r="C18" s="15" t="inlineStr">
        <is>
          <t>決まった項目が入っているかを、目で確認している</t>
        </is>
      </c>
      <c r="D18" s="14" t="n"/>
      <c r="E18" s="15" t="n"/>
    </row>
    <row r="19" ht="22" customHeight="1">
      <c r="B19" s="16" t="n">
        <v>14</v>
      </c>
      <c r="C19" s="17" t="inlineStr">
        <is>
          <t>数字を集計して、決まった形の表にしている</t>
        </is>
      </c>
      <c r="D19" s="16" t="n"/>
      <c r="E19" s="17" t="n"/>
    </row>
    <row r="20" ht="22" customHeight="1">
      <c r="B20" s="14" t="n">
        <v>15</v>
      </c>
      <c r="C20" s="15" t="inlineStr">
        <is>
          <t>新しく入った人に、毎回同じ説明をしている</t>
        </is>
      </c>
      <c r="D20" s="14" t="n"/>
      <c r="E20" s="15" t="n"/>
    </row>
    <row r="21" ht="22" customHeight="1">
      <c r="B21" s="16" t="n">
        <v>16</v>
      </c>
      <c r="C21" s="17" t="inlineStr">
        <is>
          <t>手順書があるのに、結局は自分の記憶でやっている</t>
        </is>
      </c>
      <c r="D21" s="16" t="n"/>
      <c r="E21" s="17" t="n"/>
    </row>
    <row r="22" ht="22" customHeight="1">
      <c r="B22" s="14" t="n">
        <v>17</v>
      </c>
      <c r="C22" s="15" t="inlineStr">
        <is>
          <t>「これ、なんで手でやってるんだろう」と思う瞬間がある</t>
        </is>
      </c>
      <c r="D22" s="14" t="n"/>
      <c r="E22" s="15" t="n"/>
    </row>
    <row r="23" ht="22" customHeight="1">
      <c r="B23" s="16" t="n">
        <v>18</v>
      </c>
      <c r="C23" s="17" t="inlineStr">
        <is>
          <t>残業の原因になっている作業がある</t>
        </is>
      </c>
      <c r="D23" s="16" t="n"/>
      <c r="E23" s="17" t="n"/>
    </row>
    <row r="24" ht="22" customHeight="1">
      <c r="B24" s="14" t="n">
        <v>19</v>
      </c>
      <c r="C24" s="15" t="inlineStr">
        <is>
          <t>自分が休むと止まってしまう作業がある</t>
        </is>
      </c>
      <c r="D24" s="14" t="n"/>
      <c r="E24" s="15" t="n"/>
    </row>
    <row r="25" ht="22" customHeight="1">
      <c r="B25" s="16" t="n">
        <v>20</v>
      </c>
      <c r="C25" s="17" t="inlineStr">
        <is>
          <t>去年も同じ時期に、同じことをやった記憶がある</t>
        </is>
      </c>
      <c r="D25" s="16" t="n"/>
      <c r="E25" s="17" t="n"/>
    </row>
    <row r="27">
      <c r="C27" s="18" t="inlineStr">
        <is>
          <t>「ある」と答えた数</t>
        </is>
      </c>
      <c r="D27" s="19">
        <f>COUNTIF(D6:D25,"ある")</f>
        <v/>
      </c>
    </row>
    <row r="29" ht="22.8" customHeight="1">
      <c r="B29" s="20" t="inlineStr">
        <is>
          <t>部門別の業務の例</t>
        </is>
      </c>
    </row>
    <row r="30">
      <c r="B30" s="2" t="inlineStr">
        <is>
          <t>上の質問でも出てこない場合は、この一覧から近いものを選んでください。2026年7月にいただいた課題一覧から、実際に挙がっていたものを並べています。</t>
        </is>
      </c>
    </row>
    <row r="32" ht="24" customHeight="1">
      <c r="B32" s="21" t="inlineStr"/>
      <c r="C32" s="21" t="inlineStr">
        <is>
          <t>部署</t>
        </is>
      </c>
      <c r="D32" s="21" t="inlineStr">
        <is>
          <t>よく挙がる業務</t>
        </is>
      </c>
      <c r="E32" s="21" t="inlineStr"/>
    </row>
    <row r="33" ht="34" customHeight="1">
      <c r="B33" s="14" t="n">
        <v>1</v>
      </c>
      <c r="C33" s="22" t="inlineStr">
        <is>
          <t>支店管理部</t>
        </is>
      </c>
      <c r="D33" s="15" t="inlineStr">
        <is>
          <t>仕入請求書と発注データの突合／受注伝票のチェック／帳票の転記／在庫データの集計／支店からの問い合わせ対応</t>
        </is>
      </c>
      <c r="E33" s="23" t="n"/>
    </row>
    <row r="34" ht="34" customHeight="1">
      <c r="B34" s="14" t="n">
        <v>2</v>
      </c>
      <c r="C34" s="22" t="inlineStr">
        <is>
          <t>法務部</t>
        </is>
      </c>
      <c r="D34" s="15" t="inlineStr">
        <is>
          <t>契約書の下読みとリスク箇所の洗い出し／過去の類似契約の検索／法改正の情報収集／社内からの相談対応の記録</t>
        </is>
      </c>
      <c r="E34" s="23" t="n"/>
    </row>
    <row r="35" ht="34" customHeight="1">
      <c r="B35" s="14" t="n">
        <v>3</v>
      </c>
      <c r="C35" s="22" t="inlineStr">
        <is>
          <t>総務部</t>
        </is>
      </c>
      <c r="D35" s="15" t="inlineStr">
        <is>
          <t>問い合わせの振り分け／社内向け案内文の作成／各種申請書の不備チェック／備品や契約の管理台帳の更新</t>
        </is>
      </c>
      <c r="E35" s="23" t="n"/>
    </row>
    <row r="36" ht="34" customHeight="1">
      <c r="B36" s="14" t="n">
        <v>4</v>
      </c>
      <c r="C36" s="22" t="inlineStr">
        <is>
          <t>人事部（採用）</t>
        </is>
      </c>
      <c r="D36" s="15" t="inlineStr">
        <is>
          <t>応募書類の内容整理／面談記録のまとめ／候補者への連絡文作成／求人票の作成と更新</t>
        </is>
      </c>
      <c r="E36" s="23" t="n"/>
    </row>
    <row r="37" ht="34" customHeight="1">
      <c r="B37" s="14" t="n">
        <v>5</v>
      </c>
      <c r="C37" s="22" t="inlineStr">
        <is>
          <t>人事部（人財開発）</t>
        </is>
      </c>
      <c r="D37" s="15" t="inlineStr">
        <is>
          <t>研修アンケートの集計と要約／研修案内の作成／受講履歴の管理／育成計画の資料づくり</t>
        </is>
      </c>
      <c r="E37" s="23" t="n"/>
    </row>
    <row r="38" ht="34" customHeight="1">
      <c r="B38" s="14" t="n">
        <v>6</v>
      </c>
      <c r="C38" s="22" t="inlineStr">
        <is>
          <t>人事部（人事管理）</t>
        </is>
      </c>
      <c r="D38" s="15" t="inlineStr">
        <is>
          <t>勤怠データの確認／各種証明書の作成／社内規程に関する問い合わせ対応／人事データの集計</t>
        </is>
      </c>
      <c r="E38" s="23" t="n"/>
    </row>
    <row r="40">
      <c r="B40" s="6" t="inlineStr">
        <is>
          <t>選び方の目安：くり返しの回数が多いもの、時間が長いもの、自分以外もやっているもの。この3つのうち2つに当てはまるものを選ぶと、STEP3で上位に来ます。</t>
        </is>
      </c>
      <c r="C40" s="24" t="n"/>
      <c r="D40" s="24" t="n"/>
      <c r="E40" s="7" t="n"/>
    </row>
    <row r="41">
      <c r="B41" s="10" t="n"/>
      <c r="C41" s="25" t="n"/>
      <c r="D41" s="25" t="n"/>
      <c r="E41" s="11" t="n"/>
    </row>
  </sheetData>
  <mergeCells count="11">
    <mergeCell ref="B30:F30"/>
    <mergeCell ref="B2:G2"/>
    <mergeCell ref="D33:E33"/>
    <mergeCell ref="D34:E34"/>
    <mergeCell ref="B3:F3"/>
    <mergeCell ref="D37:E37"/>
    <mergeCell ref="D38:E38"/>
    <mergeCell ref="D36:E36"/>
    <mergeCell ref="B29:G29"/>
    <mergeCell ref="B40:E41"/>
    <mergeCell ref="D35:E35"/>
  </mergeCells>
  <conditionalFormatting sqref="B6:E25">
    <cfRule type="expression" priority="1" dxfId="0" stopIfTrue="0">
      <formula>$D6="ある"</formula>
    </cfRule>
  </conditionalFormatting>
  <dataValidations count="1">
    <dataValidation sqref="D6 D7 D8 D9 D10 D11 D12 D13 D14 D15 D16 D17 D18 D19 D20 D21 D22 D23 D24 D25" showDropDown="0" showInputMessage="0" showErrorMessage="0" allowBlank="1" type="list">
      <formula1>"ある,ない"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1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5" customWidth="1" min="2" max="2"/>
    <col width="20" customWidth="1" min="4" max="4"/>
    <col width="15" customWidth="1" min="5" max="5"/>
    <col width="20" customWidth="1" min="7" max="7"/>
    <col width="15" customWidth="1" min="8" max="8"/>
    <col width="20" customWidth="1" min="10" max="10"/>
    <col width="15" customWidth="1" min="11" max="11"/>
  </cols>
  <sheetData>
    <row r="1" ht="22.8" customHeight="1">
      <c r="A1" s="20" t="inlineStr">
        <is>
          <t>計算に使う係数</t>
        </is>
      </c>
    </row>
    <row r="2">
      <c r="A2" s="2" t="inlineStr">
        <is>
          <t>数字の根拠を確かめたい方向けです。書き換えれば計算結果も変わりますが、チームで比べるときは全員が同じ値を使ってください。</t>
        </is>
      </c>
    </row>
    <row r="4">
      <c r="A4" s="13" t="inlineStr">
        <is>
          <t>頻度</t>
        </is>
      </c>
      <c r="B4" s="13" t="inlineStr">
        <is>
          <t>年間の回数</t>
        </is>
      </c>
      <c r="D4" s="13" t="inlineStr">
        <is>
          <t>人の判断</t>
        </is>
      </c>
      <c r="E4" s="13" t="inlineStr">
        <is>
          <t>任せられる割合</t>
        </is>
      </c>
      <c r="G4" s="13" t="inlineStr">
        <is>
          <t>手順の一定さ</t>
        </is>
      </c>
      <c r="H4" s="13" t="inlineStr">
        <is>
          <t>実現しやすさ係数</t>
        </is>
      </c>
      <c r="J4" s="13" t="inlineStr">
        <is>
          <t>データの形</t>
        </is>
      </c>
      <c r="K4" s="13" t="inlineStr">
        <is>
          <t>実現しやすさ係数</t>
        </is>
      </c>
    </row>
    <row r="5">
      <c r="A5" s="23" t="inlineStr">
        <is>
          <t>毎日</t>
        </is>
      </c>
      <c r="B5" s="14" t="n">
        <v>240</v>
      </c>
      <c r="D5" s="23" t="inlineStr">
        <is>
          <t>ほとんどない</t>
        </is>
      </c>
      <c r="E5" s="14" t="n">
        <v>0.7</v>
      </c>
      <c r="G5" s="23" t="inlineStr">
        <is>
          <t>毎回同じ手順</t>
        </is>
      </c>
      <c r="H5" s="14" t="n">
        <v>1</v>
      </c>
      <c r="J5" s="23" t="inlineStr">
        <is>
          <t>ExcelやCSVで出せる</t>
        </is>
      </c>
      <c r="K5" s="14" t="n">
        <v>1</v>
      </c>
    </row>
    <row r="6">
      <c r="A6" s="23" t="inlineStr">
        <is>
          <t>週に1回</t>
        </is>
      </c>
      <c r="B6" s="14" t="n">
        <v>48</v>
      </c>
      <c r="D6" s="23" t="inlineStr">
        <is>
          <t>ときどきある</t>
        </is>
      </c>
      <c r="E6" s="14" t="n">
        <v>0.35</v>
      </c>
      <c r="G6" s="23" t="inlineStr">
        <is>
          <t>だいたい同じ</t>
        </is>
      </c>
      <c r="H6" s="14" t="n">
        <v>0.7</v>
      </c>
      <c r="J6" s="23" t="inlineStr">
        <is>
          <t>PDFやメールにある</t>
        </is>
      </c>
      <c r="K6" s="14" t="n">
        <v>0.7</v>
      </c>
    </row>
    <row r="7">
      <c r="A7" s="23" t="inlineStr">
        <is>
          <t>月に2回</t>
        </is>
      </c>
      <c r="B7" s="14" t="n">
        <v>24</v>
      </c>
      <c r="D7" s="23" t="inlineStr">
        <is>
          <t>常にある</t>
        </is>
      </c>
      <c r="E7" s="14" t="n">
        <v>0.1</v>
      </c>
      <c r="G7" s="23" t="inlineStr">
        <is>
          <t>その都度違う</t>
        </is>
      </c>
      <c r="H7" s="14" t="n">
        <v>0.4</v>
      </c>
      <c r="J7" s="23" t="inlineStr">
        <is>
          <t>紙だけにある</t>
        </is>
      </c>
      <c r="K7" s="14" t="n">
        <v>0.3</v>
      </c>
    </row>
    <row r="8">
      <c r="A8" s="23" t="inlineStr">
        <is>
          <t>月に1回</t>
        </is>
      </c>
      <c r="B8" s="14" t="n">
        <v>12</v>
      </c>
    </row>
    <row r="9">
      <c r="A9" s="23" t="inlineStr">
        <is>
          <t>四半期に1回</t>
        </is>
      </c>
      <c r="B9" s="14" t="n">
        <v>4</v>
      </c>
    </row>
    <row r="10">
      <c r="A10" s="23" t="inlineStr">
        <is>
          <t>年に1回</t>
        </is>
      </c>
      <c r="B10" s="14" t="n">
        <v>1</v>
      </c>
    </row>
    <row r="13">
      <c r="A13" s="26" t="inlineStr">
        <is>
          <t>計算式</t>
        </is>
      </c>
    </row>
    <row r="14" ht="20" customHeight="1">
      <c r="A14" s="27" t="inlineStr">
        <is>
          <t>年間工数（時間） ＝ 1回あたりの時間(分) × 年間の回数 × 同じ作業をする人数 ÷ 60</t>
        </is>
      </c>
    </row>
    <row r="15" ht="20" customHeight="1">
      <c r="A15" s="27" t="inlineStr">
        <is>
          <t>実現しやすさ ＝ 手順の一定さ係数 × データの形の係数</t>
        </is>
      </c>
    </row>
    <row r="16" ht="20" customHeight="1">
      <c r="A16" s="27" t="inlineStr">
        <is>
          <t>年間削減見込み（時間） ＝ 年間工数 × 任せられる割合 × 実現しやすさ</t>
        </is>
      </c>
    </row>
    <row r="17" ht="20" customHeight="1">
      <c r="A17" s="27" t="inlineStr">
        <is>
          <t>着手ランク ＝ 年間削減見込みが 20時間以上ならA、8以上ならB、3以上ならC、それ未満はD</t>
        </is>
      </c>
    </row>
    <row r="18" ht="20" customHeight="1">
      <c r="A18" s="5" t="inlineStr">
        <is>
          <t xml:space="preserve">　（20時間はおよそ2.5人日、8時間で1人日にあたります）</t>
        </is>
      </c>
    </row>
    <row r="19" ht="20" customHeight="1">
      <c r="A19" s="5" t="inlineStr"/>
    </row>
    <row r="20" ht="20" customHeight="1">
      <c r="A20" s="5" t="inlineStr">
        <is>
          <t>「任せられる割合」を人の判断の有無から決めているのは、利用者に適性を推測させないためです。判断が要らない工程ほど機械に渡せる、という考え方を数字にしています。</t>
        </is>
      </c>
    </row>
    <row r="21" ht="20" customHeight="1">
      <c r="A21" s="5" t="inlineStr">
        <is>
          <t>上限を0.7に抑えているのは、確認の工程が必ず人に残るためです。どれだけうまくいっても、その工程が丸ごと消えることはありません。</t>
        </is>
      </c>
    </row>
  </sheetData>
  <mergeCells count="9">
    <mergeCell ref="A18:K18"/>
    <mergeCell ref="A20:K20"/>
    <mergeCell ref="A21:K21"/>
    <mergeCell ref="A15:K15"/>
    <mergeCell ref="A1:F1"/>
    <mergeCell ref="A16:K16"/>
    <mergeCell ref="A19:K19"/>
    <mergeCell ref="A14:K14"/>
    <mergeCell ref="A17:K1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P47"/>
  <sheetViews>
    <sheetView showGridLines="0" workbookViewId="0">
      <pane xSplit="2" ySplit="24" topLeftCell="C2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5" customWidth="1" min="2" max="2"/>
    <col width="20" customWidth="1" min="3" max="3"/>
    <col width="30" customWidth="1" min="4" max="4"/>
    <col width="11" customWidth="1" min="5" max="5"/>
    <col width="13" customWidth="1" min="6" max="6"/>
    <col width="7" customWidth="1" min="7" max="7"/>
    <col width="13" customWidth="1" min="8" max="8"/>
    <col width="13" customWidth="1" min="9" max="9"/>
    <col width="16" customWidth="1" min="10" max="10"/>
    <col width="11" customWidth="1" min="11" max="11"/>
    <col width="16" customWidth="1" min="12" max="12"/>
    <col width="12" customWidth="1" min="13" max="13"/>
    <col width="9" customWidth="1" min="14" max="14"/>
    <col width="28" customWidth="1" min="15" max="15"/>
    <col hidden="1" width="3" customWidth="1" min="16" max="16"/>
  </cols>
  <sheetData>
    <row r="2" ht="30.4" customHeight="1">
      <c r="B2" s="1" t="inlineStr">
        <is>
          <t>STEP2　選んだ業務を工程に割る</t>
        </is>
      </c>
    </row>
    <row r="3">
      <c r="B3" s="2" t="inlineStr">
        <is>
          <t>白いセルだけ入力してください。灰色のセルは自動で計算されます。工程は1つあたり15分から30分の大きさに揃えると、あとの判定が効きます。</t>
        </is>
      </c>
    </row>
    <row r="5">
      <c r="B5" s="28" t="inlineStr">
        <is>
          <t>部署名</t>
        </is>
      </c>
      <c r="C5" s="29" t="n"/>
      <c r="D5" s="28" t="inlineStr">
        <is>
          <t>お名前</t>
        </is>
      </c>
      <c r="E5" s="29" t="n"/>
      <c r="F5" s="28" t="inlineStr">
        <is>
          <t>業務の名前</t>
        </is>
      </c>
      <c r="G5" s="30" t="n"/>
      <c r="H5" s="30" t="n"/>
      <c r="I5" s="29" t="n"/>
    </row>
    <row r="6">
      <c r="B6" s="31" t="n"/>
      <c r="C6" s="29" t="n"/>
      <c r="D6" s="31" t="n"/>
      <c r="E6" s="29" t="n"/>
      <c r="F6" s="32" t="n"/>
      <c r="G6" s="30" t="n"/>
      <c r="H6" s="30" t="n"/>
      <c r="I6" s="29" t="n"/>
    </row>
    <row r="8">
      <c r="B8" s="28" t="inlineStr">
        <is>
          <t>この業務の年間工数</t>
        </is>
      </c>
      <c r="C8" s="33" t="n"/>
      <c r="D8" s="33" t="n"/>
      <c r="E8" s="28" t="inlineStr">
        <is>
          <t>AIに任せて減らせる見込み</t>
        </is>
      </c>
      <c r="F8" s="33" t="n"/>
      <c r="G8" s="33" t="n"/>
      <c r="H8" s="28" t="inlineStr">
        <is>
          <t>減らせる割合</t>
        </is>
      </c>
      <c r="I8" s="33" t="n"/>
      <c r="J8" s="33" t="n"/>
      <c r="K8" s="28" t="inlineStr">
        <is>
          <t>金額に直すと</t>
        </is>
      </c>
      <c r="L8" s="33" t="n"/>
      <c r="M8" s="33" t="n"/>
      <c r="N8" s="21" t="inlineStr">
        <is>
          <t>時間単価</t>
        </is>
      </c>
      <c r="O8" s="34" t="inlineStr">
        <is>
          <t>円</t>
        </is>
      </c>
    </row>
    <row r="9" ht="30" customHeight="1">
      <c r="B9" s="35">
        <f>IFERROR(ROUND(SUM(K25:K46),0),0)</f>
        <v/>
      </c>
      <c r="C9" s="33" t="n"/>
      <c r="D9" s="36" t="inlineStr">
        <is>
          <t>時間／年</t>
        </is>
      </c>
      <c r="E9" s="35">
        <f>IFERROR(ROUND(SUM(M25:M46),0),0)</f>
        <v/>
      </c>
      <c r="F9" s="33" t="n"/>
      <c r="G9" s="36" t="inlineStr">
        <is>
          <t>時間／年</t>
        </is>
      </c>
      <c r="H9" s="35">
        <f>IFERROR(TEXT(SUM(M25:M46)/SUM(K25:K46),"0%"),"-")</f>
        <v/>
      </c>
      <c r="I9" s="33" t="n"/>
      <c r="J9" s="36" t="inlineStr">
        <is>
          <t>全体に対して</t>
        </is>
      </c>
      <c r="K9" s="35">
        <f>IFERROR(ROUND(SUM(M25:M46)*$N$9,0),0)</f>
        <v/>
      </c>
      <c r="L9" s="33" t="n"/>
      <c r="M9" s="36" t="inlineStr">
        <is>
          <t>円／年</t>
        </is>
      </c>
      <c r="N9" s="37" t="n">
        <v>3000</v>
      </c>
      <c r="O9" s="38" t="inlineStr">
        <is>
          <t>変更可</t>
        </is>
      </c>
    </row>
    <row r="11" ht="26" customHeight="1">
      <c r="B11" s="39" t="inlineStr">
        <is>
          <t>いま一番先に手を付けるべき工程</t>
        </is>
      </c>
      <c r="C11" s="30" t="n"/>
      <c r="D11" s="30" t="n"/>
      <c r="E11" s="29" t="n"/>
      <c r="F11" s="40">
        <f>IFERROR(IF(MAX(M25:M46)=0,"工程を入力すると、ここに表示されます",INDEX(C25:C46,MATCH(MAX(M25:M46),M25:M46,0))&amp;"　（年間 "&amp;ROUND(MAX(M25:M46),0)&amp;" 時間の削減見込み）"),"工程を入力すると、ここに表示されます")</f>
        <v/>
      </c>
      <c r="G11" s="30" t="n"/>
      <c r="H11" s="30" t="n"/>
      <c r="I11" s="30" t="n"/>
      <c r="J11" s="30" t="n"/>
      <c r="K11" s="30" t="n"/>
      <c r="L11" s="30" t="n"/>
      <c r="M11" s="30" t="n"/>
      <c r="N11" s="30" t="n"/>
      <c r="O11" s="29" t="n"/>
    </row>
    <row r="13" ht="18" customHeight="1">
      <c r="B13" s="41" t="inlineStr">
        <is>
          <t>入力するのは白いセルだけです</t>
        </is>
      </c>
    </row>
    <row r="14" ht="18" customHeight="1">
      <c r="B14" s="42" t="inlineStr">
        <is>
          <t>工程の名前と、その工程でやっていること　…　自分の言葉で書いてください。あとで人に見せる前提です</t>
        </is>
      </c>
    </row>
    <row r="15" ht="18" customHeight="1">
      <c r="B15" s="42" t="inlineStr">
        <is>
          <t>1回あたりの時間　…　感覚で結構です。5分単位で十分です</t>
        </is>
      </c>
    </row>
    <row r="16" ht="18" customHeight="1">
      <c r="B16" s="42" t="inlineStr">
        <is>
          <t>頻度・人数　…　同じ作業を部署の何人がやっているかを入れてください。1人なら1のままで結構です</t>
        </is>
      </c>
    </row>
    <row r="17" ht="18" customHeight="1">
      <c r="B17" s="42" t="inlineStr">
        <is>
          <t>人の判断・手順の一定さ・データの形　…　この3つの答えから、適性と優先度が自動で決まります</t>
        </is>
      </c>
    </row>
    <row r="18" ht="18" customHeight="1">
      <c r="B18" s="42" t="inlineStr">
        <is>
          <t>困っていること　…　空欄でも構いません。書いておくとDay2でプロンプトを作るときに使えます</t>
        </is>
      </c>
    </row>
    <row r="20">
      <c r="B20" s="43" t="inlineStr">
        <is>
          <t>実際の取引先名・個人名・金額をそのまま書かないでください。A社、B支店、担当A のように置き換え、金額は桁を残して丸めてください。このシートは他部署やGiveryと共有します。</t>
        </is>
      </c>
      <c r="C20" s="24" t="n"/>
      <c r="D20" s="24" t="n"/>
      <c r="E20" s="24" t="n"/>
      <c r="F20" s="24" t="n"/>
      <c r="G20" s="24" t="n"/>
      <c r="H20" s="24" t="n"/>
      <c r="I20" s="24" t="n"/>
      <c r="J20" s="24" t="n"/>
      <c r="K20" s="24" t="n"/>
      <c r="L20" s="24" t="n"/>
      <c r="M20" s="24" t="n"/>
      <c r="N20" s="24" t="n"/>
      <c r="O20" s="7" t="n"/>
    </row>
    <row r="21">
      <c r="B21" s="10" t="n"/>
      <c r="C21" s="25" t="n"/>
      <c r="D21" s="25" t="n"/>
      <c r="E21" s="25" t="n"/>
      <c r="F21" s="25" t="n"/>
      <c r="G21" s="25" t="n"/>
      <c r="H21" s="25" t="n"/>
      <c r="I21" s="25" t="n"/>
      <c r="J21" s="25" t="n"/>
      <c r="K21" s="25" t="n"/>
      <c r="L21" s="25" t="n"/>
      <c r="M21" s="25" t="n"/>
      <c r="N21" s="25" t="n"/>
      <c r="O21" s="11" t="n"/>
    </row>
    <row r="24" ht="42" customHeight="1">
      <c r="B24" s="13" t="inlineStr">
        <is>
          <t>No.</t>
        </is>
      </c>
      <c r="C24" s="13" t="inlineStr">
        <is>
          <t>工程の名前</t>
        </is>
      </c>
      <c r="D24" s="13" t="inlineStr">
        <is>
          <t>その工程でやっていること</t>
        </is>
      </c>
      <c r="E24" s="13" t="inlineStr">
        <is>
          <t>1回あたりの時間（分）</t>
        </is>
      </c>
      <c r="F24" s="13" t="inlineStr">
        <is>
          <t>頻度</t>
        </is>
      </c>
      <c r="G24" s="13" t="inlineStr">
        <is>
          <t>人数</t>
        </is>
      </c>
      <c r="H24" s="13" t="inlineStr">
        <is>
          <t>人の判断</t>
        </is>
      </c>
      <c r="I24" s="13" t="inlineStr">
        <is>
          <t>手順の一定さ</t>
        </is>
      </c>
      <c r="J24" s="13" t="inlineStr">
        <is>
          <t>データの形</t>
        </is>
      </c>
      <c r="K24" s="44" t="inlineStr">
        <is>
          <t>年間工数（時間）</t>
        </is>
      </c>
      <c r="L24" s="44" t="inlineStr">
        <is>
          <t>AI適性</t>
        </is>
      </c>
      <c r="M24" s="44" t="inlineStr">
        <is>
          <t>年間削減見込み（時間）</t>
        </is>
      </c>
      <c r="N24" s="44" t="inlineStr">
        <is>
          <t>着手ランク</t>
        </is>
      </c>
      <c r="O24" s="13" t="inlineStr">
        <is>
          <t>この工程で困っていること</t>
        </is>
      </c>
    </row>
    <row r="25" ht="30" customHeight="1">
      <c r="B25" s="14" t="n">
        <v>1</v>
      </c>
      <c r="C25" s="15" t="n"/>
      <c r="D25" s="15" t="n"/>
      <c r="E25" s="14" t="n"/>
      <c r="F25" s="15" t="n"/>
      <c r="G25" s="14" t="n">
        <v>1</v>
      </c>
      <c r="H25" s="15" t="n"/>
      <c r="I25" s="15" t="n"/>
      <c r="J25" s="15" t="n"/>
      <c r="K25" s="45">
        <f>IFERROR(IF($E25="","",$E25*VLOOKUP($F25,設定!$A$5:$B$10,2,FALSE)*IF($G25="",1,$G25)/60),"")</f>
        <v/>
      </c>
      <c r="L25" s="17">
        <f>IFERROR(IF(OR($H25="",$I25="",$J25=""),"",IF(VLOOKUP($H25,設定!$D$5:$E$7,2,FALSE)*VLOOKUP($I25,設定!$G$5:$H$7,2,FALSE)*VLOOKUP($J25,設定!$J$5:$K$7,2,FALSE)&gt;=0.5,"任せられそう",IF(VLOOKUP($H25,設定!$D$5:$E$7,2,FALSE)*VLOOKUP($I25,設定!$G$5:$H$7,2,FALSE)*VLOOKUP($J25,設定!$J$5:$K$7,2,FALSE)&gt;=0.25,"一部なら任せられる",IF(VLOOKUP($H25,設定!$D$5:$E$7,2,FALSE)*VLOOKUP($I25,設定!$G$5:$H$7,2,FALSE)*VLOOKUP($J25,設定!$J$5:$K$7,2,FALSE)&gt;=0.1,"補助として使える","人が担う工程")))),"")</f>
        <v/>
      </c>
      <c r="M25" s="45">
        <f>IFERROR(IF(OR($K25="",$H25="",$I25="",$J25=""),"",ROUND($K25*VLOOKUP($H25,設定!$D$5:$E$7,2,FALSE)*VLOOKUP($I25,設定!$G$5:$H$7,2,FALSE)*VLOOKUP($J25,設定!$J$5:$K$7,2,FALSE),1)),"")</f>
        <v/>
      </c>
      <c r="N25" s="16">
        <f>IFERROR(IF($M25="","",IF($M25&gt;=20,"A",IF($M25&gt;=8,"B",IF($M25&gt;=3,"C","D")))),"")</f>
        <v/>
      </c>
      <c r="O25" s="14" t="n"/>
      <c r="P25" s="38">
        <f>IFERROR(IF($M25="","",$M25+ROW()/100000),"")</f>
        <v/>
      </c>
    </row>
    <row r="26" ht="30" customHeight="1">
      <c r="B26" s="14" t="n">
        <v>2</v>
      </c>
      <c r="C26" s="15" t="n"/>
      <c r="D26" s="15" t="n"/>
      <c r="E26" s="14" t="n"/>
      <c r="F26" s="15" t="n"/>
      <c r="G26" s="14" t="n">
        <v>1</v>
      </c>
      <c r="H26" s="15" t="n"/>
      <c r="I26" s="15" t="n"/>
      <c r="J26" s="15" t="n"/>
      <c r="K26" s="45">
        <f>IFERROR(IF($E26="","",$E26*VLOOKUP($F26,設定!$A$5:$B$10,2,FALSE)*IF($G26="",1,$G26)/60),"")</f>
        <v/>
      </c>
      <c r="L26" s="17">
        <f>IFERROR(IF(OR($H26="",$I26="",$J26=""),"",IF(VLOOKUP($H26,設定!$D$5:$E$7,2,FALSE)*VLOOKUP($I26,設定!$G$5:$H$7,2,FALSE)*VLOOKUP($J26,設定!$J$5:$K$7,2,FALSE)&gt;=0.5,"任せられそう",IF(VLOOKUP($H26,設定!$D$5:$E$7,2,FALSE)*VLOOKUP($I26,設定!$G$5:$H$7,2,FALSE)*VLOOKUP($J26,設定!$J$5:$K$7,2,FALSE)&gt;=0.25,"一部なら任せられる",IF(VLOOKUP($H26,設定!$D$5:$E$7,2,FALSE)*VLOOKUP($I26,設定!$G$5:$H$7,2,FALSE)*VLOOKUP($J26,設定!$J$5:$K$7,2,FALSE)&gt;=0.1,"補助として使える","人が担う工程")))),"")</f>
        <v/>
      </c>
      <c r="M26" s="45">
        <f>IFERROR(IF(OR($K26="",$H26="",$I26="",$J26=""),"",ROUND($K26*VLOOKUP($H26,設定!$D$5:$E$7,2,FALSE)*VLOOKUP($I26,設定!$G$5:$H$7,2,FALSE)*VLOOKUP($J26,設定!$J$5:$K$7,2,FALSE),1)),"")</f>
        <v/>
      </c>
      <c r="N26" s="16">
        <f>IFERROR(IF($M26="","",IF($M26&gt;=20,"A",IF($M26&gt;=8,"B",IF($M26&gt;=3,"C","D")))),"")</f>
        <v/>
      </c>
      <c r="O26" s="14" t="n"/>
      <c r="P26" s="38">
        <f>IFERROR(IF($M26="","",$M26+ROW()/100000),"")</f>
        <v/>
      </c>
    </row>
    <row r="27" ht="30" customHeight="1">
      <c r="B27" s="14" t="n">
        <v>3</v>
      </c>
      <c r="C27" s="15" t="n"/>
      <c r="D27" s="15" t="n"/>
      <c r="E27" s="14" t="n"/>
      <c r="F27" s="15" t="n"/>
      <c r="G27" s="14" t="n">
        <v>1</v>
      </c>
      <c r="H27" s="15" t="n"/>
      <c r="I27" s="15" t="n"/>
      <c r="J27" s="15" t="n"/>
      <c r="K27" s="45">
        <f>IFERROR(IF($E27="","",$E27*VLOOKUP($F27,設定!$A$5:$B$10,2,FALSE)*IF($G27="",1,$G27)/60),"")</f>
        <v/>
      </c>
      <c r="L27" s="17">
        <f>IFERROR(IF(OR($H27="",$I27="",$J27=""),"",IF(VLOOKUP($H27,設定!$D$5:$E$7,2,FALSE)*VLOOKUP($I27,設定!$G$5:$H$7,2,FALSE)*VLOOKUP($J27,設定!$J$5:$K$7,2,FALSE)&gt;=0.5,"任せられそう",IF(VLOOKUP($H27,設定!$D$5:$E$7,2,FALSE)*VLOOKUP($I27,設定!$G$5:$H$7,2,FALSE)*VLOOKUP($J27,設定!$J$5:$K$7,2,FALSE)&gt;=0.25,"一部なら任せられる",IF(VLOOKUP($H27,設定!$D$5:$E$7,2,FALSE)*VLOOKUP($I27,設定!$G$5:$H$7,2,FALSE)*VLOOKUP($J27,設定!$J$5:$K$7,2,FALSE)&gt;=0.1,"補助として使える","人が担う工程")))),"")</f>
        <v/>
      </c>
      <c r="M27" s="45">
        <f>IFERROR(IF(OR($K27="",$H27="",$I27="",$J27=""),"",ROUND($K27*VLOOKUP($H27,設定!$D$5:$E$7,2,FALSE)*VLOOKUP($I27,設定!$G$5:$H$7,2,FALSE)*VLOOKUP($J27,設定!$J$5:$K$7,2,FALSE),1)),"")</f>
        <v/>
      </c>
      <c r="N27" s="16">
        <f>IFERROR(IF($M27="","",IF($M27&gt;=20,"A",IF($M27&gt;=8,"B",IF($M27&gt;=3,"C","D")))),"")</f>
        <v/>
      </c>
      <c r="O27" s="14" t="n"/>
      <c r="P27" s="38">
        <f>IFERROR(IF($M27="","",$M27+ROW()/100000),"")</f>
        <v/>
      </c>
    </row>
    <row r="28" ht="30" customHeight="1">
      <c r="B28" s="14" t="n">
        <v>4</v>
      </c>
      <c r="C28" s="15" t="n"/>
      <c r="D28" s="15" t="n"/>
      <c r="E28" s="14" t="n"/>
      <c r="F28" s="15" t="n"/>
      <c r="G28" s="14" t="n">
        <v>1</v>
      </c>
      <c r="H28" s="15" t="n"/>
      <c r="I28" s="15" t="n"/>
      <c r="J28" s="15" t="n"/>
      <c r="K28" s="45">
        <f>IFERROR(IF($E28="","",$E28*VLOOKUP($F28,設定!$A$5:$B$10,2,FALSE)*IF($G28="",1,$G28)/60),"")</f>
        <v/>
      </c>
      <c r="L28" s="17">
        <f>IFERROR(IF(OR($H28="",$I28="",$J28=""),"",IF(VLOOKUP($H28,設定!$D$5:$E$7,2,FALSE)*VLOOKUP($I28,設定!$G$5:$H$7,2,FALSE)*VLOOKUP($J28,設定!$J$5:$K$7,2,FALSE)&gt;=0.5,"任せられそう",IF(VLOOKUP($H28,設定!$D$5:$E$7,2,FALSE)*VLOOKUP($I28,設定!$G$5:$H$7,2,FALSE)*VLOOKUP($J28,設定!$J$5:$K$7,2,FALSE)&gt;=0.25,"一部なら任せられる",IF(VLOOKUP($H28,設定!$D$5:$E$7,2,FALSE)*VLOOKUP($I28,設定!$G$5:$H$7,2,FALSE)*VLOOKUP($J28,設定!$J$5:$K$7,2,FALSE)&gt;=0.1,"補助として使える","人が担う工程")))),"")</f>
        <v/>
      </c>
      <c r="M28" s="45">
        <f>IFERROR(IF(OR($K28="",$H28="",$I28="",$J28=""),"",ROUND($K28*VLOOKUP($H28,設定!$D$5:$E$7,2,FALSE)*VLOOKUP($I28,設定!$G$5:$H$7,2,FALSE)*VLOOKUP($J28,設定!$J$5:$K$7,2,FALSE),1)),"")</f>
        <v/>
      </c>
      <c r="N28" s="16">
        <f>IFERROR(IF($M28="","",IF($M28&gt;=20,"A",IF($M28&gt;=8,"B",IF($M28&gt;=3,"C","D")))),"")</f>
        <v/>
      </c>
      <c r="O28" s="14" t="n"/>
      <c r="P28" s="38">
        <f>IFERROR(IF($M28="","",$M28+ROW()/100000),"")</f>
        <v/>
      </c>
    </row>
    <row r="29" ht="30" customHeight="1">
      <c r="B29" s="14" t="n">
        <v>5</v>
      </c>
      <c r="C29" s="15" t="n"/>
      <c r="D29" s="15" t="n"/>
      <c r="E29" s="14" t="n"/>
      <c r="F29" s="15" t="n"/>
      <c r="G29" s="14" t="n">
        <v>1</v>
      </c>
      <c r="H29" s="15" t="n"/>
      <c r="I29" s="15" t="n"/>
      <c r="J29" s="15" t="n"/>
      <c r="K29" s="45">
        <f>IFERROR(IF($E29="","",$E29*VLOOKUP($F29,設定!$A$5:$B$10,2,FALSE)*IF($G29="",1,$G29)/60),"")</f>
        <v/>
      </c>
      <c r="L29" s="17">
        <f>IFERROR(IF(OR($H29="",$I29="",$J29=""),"",IF(VLOOKUP($H29,設定!$D$5:$E$7,2,FALSE)*VLOOKUP($I29,設定!$G$5:$H$7,2,FALSE)*VLOOKUP($J29,設定!$J$5:$K$7,2,FALSE)&gt;=0.5,"任せられそう",IF(VLOOKUP($H29,設定!$D$5:$E$7,2,FALSE)*VLOOKUP($I29,設定!$G$5:$H$7,2,FALSE)*VLOOKUP($J29,設定!$J$5:$K$7,2,FALSE)&gt;=0.25,"一部なら任せられる",IF(VLOOKUP($H29,設定!$D$5:$E$7,2,FALSE)*VLOOKUP($I29,設定!$G$5:$H$7,2,FALSE)*VLOOKUP($J29,設定!$J$5:$K$7,2,FALSE)&gt;=0.1,"補助として使える","人が担う工程")))),"")</f>
        <v/>
      </c>
      <c r="M29" s="45">
        <f>IFERROR(IF(OR($K29="",$H29="",$I29="",$J29=""),"",ROUND($K29*VLOOKUP($H29,設定!$D$5:$E$7,2,FALSE)*VLOOKUP($I29,設定!$G$5:$H$7,2,FALSE)*VLOOKUP($J29,設定!$J$5:$K$7,2,FALSE),1)),"")</f>
        <v/>
      </c>
      <c r="N29" s="16">
        <f>IFERROR(IF($M29="","",IF($M29&gt;=20,"A",IF($M29&gt;=8,"B",IF($M29&gt;=3,"C","D")))),"")</f>
        <v/>
      </c>
      <c r="O29" s="14" t="n"/>
      <c r="P29" s="38">
        <f>IFERROR(IF($M29="","",$M29+ROW()/100000),"")</f>
        <v/>
      </c>
    </row>
    <row r="30" ht="30" customHeight="1">
      <c r="B30" s="14" t="n">
        <v>6</v>
      </c>
      <c r="C30" s="15" t="n"/>
      <c r="D30" s="15" t="n"/>
      <c r="E30" s="14" t="n"/>
      <c r="F30" s="15" t="n"/>
      <c r="G30" s="14" t="n">
        <v>1</v>
      </c>
      <c r="H30" s="15" t="n"/>
      <c r="I30" s="15" t="n"/>
      <c r="J30" s="15" t="n"/>
      <c r="K30" s="45">
        <f>IFERROR(IF($E30="","",$E30*VLOOKUP($F30,設定!$A$5:$B$10,2,FALSE)*IF($G30="",1,$G30)/60),"")</f>
        <v/>
      </c>
      <c r="L30" s="17">
        <f>IFERROR(IF(OR($H30="",$I30="",$J30=""),"",IF(VLOOKUP($H30,設定!$D$5:$E$7,2,FALSE)*VLOOKUP($I30,設定!$G$5:$H$7,2,FALSE)*VLOOKUP($J30,設定!$J$5:$K$7,2,FALSE)&gt;=0.5,"任せられそう",IF(VLOOKUP($H30,設定!$D$5:$E$7,2,FALSE)*VLOOKUP($I30,設定!$G$5:$H$7,2,FALSE)*VLOOKUP($J30,設定!$J$5:$K$7,2,FALSE)&gt;=0.25,"一部なら任せられる",IF(VLOOKUP($H30,設定!$D$5:$E$7,2,FALSE)*VLOOKUP($I30,設定!$G$5:$H$7,2,FALSE)*VLOOKUP($J30,設定!$J$5:$K$7,2,FALSE)&gt;=0.1,"補助として使える","人が担う工程")))),"")</f>
        <v/>
      </c>
      <c r="M30" s="45">
        <f>IFERROR(IF(OR($K30="",$H30="",$I30="",$J30=""),"",ROUND($K30*VLOOKUP($H30,設定!$D$5:$E$7,2,FALSE)*VLOOKUP($I30,設定!$G$5:$H$7,2,FALSE)*VLOOKUP($J30,設定!$J$5:$K$7,2,FALSE),1)),"")</f>
        <v/>
      </c>
      <c r="N30" s="16">
        <f>IFERROR(IF($M30="","",IF($M30&gt;=20,"A",IF($M30&gt;=8,"B",IF($M30&gt;=3,"C","D")))),"")</f>
        <v/>
      </c>
      <c r="O30" s="14" t="n"/>
      <c r="P30" s="38">
        <f>IFERROR(IF($M30="","",$M30+ROW()/100000),"")</f>
        <v/>
      </c>
    </row>
    <row r="31" ht="30" customHeight="1">
      <c r="B31" s="14" t="n">
        <v>7</v>
      </c>
      <c r="C31" s="15" t="n"/>
      <c r="D31" s="15" t="n"/>
      <c r="E31" s="14" t="n"/>
      <c r="F31" s="15" t="n"/>
      <c r="G31" s="14" t="n">
        <v>1</v>
      </c>
      <c r="H31" s="15" t="n"/>
      <c r="I31" s="15" t="n"/>
      <c r="J31" s="15" t="n"/>
      <c r="K31" s="45">
        <f>IFERROR(IF($E31="","",$E31*VLOOKUP($F31,設定!$A$5:$B$10,2,FALSE)*IF($G31="",1,$G31)/60),"")</f>
        <v/>
      </c>
      <c r="L31" s="17">
        <f>IFERROR(IF(OR($H31="",$I31="",$J31=""),"",IF(VLOOKUP($H31,設定!$D$5:$E$7,2,FALSE)*VLOOKUP($I31,設定!$G$5:$H$7,2,FALSE)*VLOOKUP($J31,設定!$J$5:$K$7,2,FALSE)&gt;=0.5,"任せられそう",IF(VLOOKUP($H31,設定!$D$5:$E$7,2,FALSE)*VLOOKUP($I31,設定!$G$5:$H$7,2,FALSE)*VLOOKUP($J31,設定!$J$5:$K$7,2,FALSE)&gt;=0.25,"一部なら任せられる",IF(VLOOKUP($H31,設定!$D$5:$E$7,2,FALSE)*VLOOKUP($I31,設定!$G$5:$H$7,2,FALSE)*VLOOKUP($J31,設定!$J$5:$K$7,2,FALSE)&gt;=0.1,"補助として使える","人が担う工程")))),"")</f>
        <v/>
      </c>
      <c r="M31" s="45">
        <f>IFERROR(IF(OR($K31="",$H31="",$I31="",$J31=""),"",ROUND($K31*VLOOKUP($H31,設定!$D$5:$E$7,2,FALSE)*VLOOKUP($I31,設定!$G$5:$H$7,2,FALSE)*VLOOKUP($J31,設定!$J$5:$K$7,2,FALSE),1)),"")</f>
        <v/>
      </c>
      <c r="N31" s="16">
        <f>IFERROR(IF($M31="","",IF($M31&gt;=20,"A",IF($M31&gt;=8,"B",IF($M31&gt;=3,"C","D")))),"")</f>
        <v/>
      </c>
      <c r="O31" s="14" t="n"/>
      <c r="P31" s="38">
        <f>IFERROR(IF($M31="","",$M31+ROW()/100000),"")</f>
        <v/>
      </c>
    </row>
    <row r="32" ht="30" customHeight="1">
      <c r="B32" s="14" t="n">
        <v>8</v>
      </c>
      <c r="C32" s="15" t="n"/>
      <c r="D32" s="15" t="n"/>
      <c r="E32" s="14" t="n"/>
      <c r="F32" s="15" t="n"/>
      <c r="G32" s="14" t="n">
        <v>1</v>
      </c>
      <c r="H32" s="15" t="n"/>
      <c r="I32" s="15" t="n"/>
      <c r="J32" s="15" t="n"/>
      <c r="K32" s="45">
        <f>IFERROR(IF($E32="","",$E32*VLOOKUP($F32,設定!$A$5:$B$10,2,FALSE)*IF($G32="",1,$G32)/60),"")</f>
        <v/>
      </c>
      <c r="L32" s="17">
        <f>IFERROR(IF(OR($H32="",$I32="",$J32=""),"",IF(VLOOKUP($H32,設定!$D$5:$E$7,2,FALSE)*VLOOKUP($I32,設定!$G$5:$H$7,2,FALSE)*VLOOKUP($J32,設定!$J$5:$K$7,2,FALSE)&gt;=0.5,"任せられそう",IF(VLOOKUP($H32,設定!$D$5:$E$7,2,FALSE)*VLOOKUP($I32,設定!$G$5:$H$7,2,FALSE)*VLOOKUP($J32,設定!$J$5:$K$7,2,FALSE)&gt;=0.25,"一部なら任せられる",IF(VLOOKUP($H32,設定!$D$5:$E$7,2,FALSE)*VLOOKUP($I32,設定!$G$5:$H$7,2,FALSE)*VLOOKUP($J32,設定!$J$5:$K$7,2,FALSE)&gt;=0.1,"補助として使える","人が担う工程")))),"")</f>
        <v/>
      </c>
      <c r="M32" s="45">
        <f>IFERROR(IF(OR($K32="",$H32="",$I32="",$J32=""),"",ROUND($K32*VLOOKUP($H32,設定!$D$5:$E$7,2,FALSE)*VLOOKUP($I32,設定!$G$5:$H$7,2,FALSE)*VLOOKUP($J32,設定!$J$5:$K$7,2,FALSE),1)),"")</f>
        <v/>
      </c>
      <c r="N32" s="16">
        <f>IFERROR(IF($M32="","",IF($M32&gt;=20,"A",IF($M32&gt;=8,"B",IF($M32&gt;=3,"C","D")))),"")</f>
        <v/>
      </c>
      <c r="O32" s="14" t="n"/>
      <c r="P32" s="38">
        <f>IFERROR(IF($M32="","",$M32+ROW()/100000),"")</f>
        <v/>
      </c>
    </row>
    <row r="33" ht="30" customHeight="1">
      <c r="B33" s="14" t="n">
        <v>9</v>
      </c>
      <c r="C33" s="15" t="n"/>
      <c r="D33" s="15" t="n"/>
      <c r="E33" s="14" t="n"/>
      <c r="F33" s="15" t="n"/>
      <c r="G33" s="14" t="n">
        <v>1</v>
      </c>
      <c r="H33" s="15" t="n"/>
      <c r="I33" s="15" t="n"/>
      <c r="J33" s="15" t="n"/>
      <c r="K33" s="45">
        <f>IFERROR(IF($E33="","",$E33*VLOOKUP($F33,設定!$A$5:$B$10,2,FALSE)*IF($G33="",1,$G33)/60),"")</f>
        <v/>
      </c>
      <c r="L33" s="17">
        <f>IFERROR(IF(OR($H33="",$I33="",$J33=""),"",IF(VLOOKUP($H33,設定!$D$5:$E$7,2,FALSE)*VLOOKUP($I33,設定!$G$5:$H$7,2,FALSE)*VLOOKUP($J33,設定!$J$5:$K$7,2,FALSE)&gt;=0.5,"任せられそう",IF(VLOOKUP($H33,設定!$D$5:$E$7,2,FALSE)*VLOOKUP($I33,設定!$G$5:$H$7,2,FALSE)*VLOOKUP($J33,設定!$J$5:$K$7,2,FALSE)&gt;=0.25,"一部なら任せられる",IF(VLOOKUP($H33,設定!$D$5:$E$7,2,FALSE)*VLOOKUP($I33,設定!$G$5:$H$7,2,FALSE)*VLOOKUP($J33,設定!$J$5:$K$7,2,FALSE)&gt;=0.1,"補助として使える","人が担う工程")))),"")</f>
        <v/>
      </c>
      <c r="M33" s="45">
        <f>IFERROR(IF(OR($K33="",$H33="",$I33="",$J33=""),"",ROUND($K33*VLOOKUP($H33,設定!$D$5:$E$7,2,FALSE)*VLOOKUP($I33,設定!$G$5:$H$7,2,FALSE)*VLOOKUP($J33,設定!$J$5:$K$7,2,FALSE),1)),"")</f>
        <v/>
      </c>
      <c r="N33" s="16">
        <f>IFERROR(IF($M33="","",IF($M33&gt;=20,"A",IF($M33&gt;=8,"B",IF($M33&gt;=3,"C","D")))),"")</f>
        <v/>
      </c>
      <c r="O33" s="14" t="n"/>
      <c r="P33" s="38">
        <f>IFERROR(IF($M33="","",$M33+ROW()/100000),"")</f>
        <v/>
      </c>
    </row>
    <row r="34" ht="30" customHeight="1">
      <c r="B34" s="14" t="n">
        <v>10</v>
      </c>
      <c r="C34" s="15" t="n"/>
      <c r="D34" s="15" t="n"/>
      <c r="E34" s="14" t="n"/>
      <c r="F34" s="15" t="n"/>
      <c r="G34" s="14" t="n">
        <v>1</v>
      </c>
      <c r="H34" s="15" t="n"/>
      <c r="I34" s="15" t="n"/>
      <c r="J34" s="15" t="n"/>
      <c r="K34" s="45">
        <f>IFERROR(IF($E34="","",$E34*VLOOKUP($F34,設定!$A$5:$B$10,2,FALSE)*IF($G34="",1,$G34)/60),"")</f>
        <v/>
      </c>
      <c r="L34" s="17">
        <f>IFERROR(IF(OR($H34="",$I34="",$J34=""),"",IF(VLOOKUP($H34,設定!$D$5:$E$7,2,FALSE)*VLOOKUP($I34,設定!$G$5:$H$7,2,FALSE)*VLOOKUP($J34,設定!$J$5:$K$7,2,FALSE)&gt;=0.5,"任せられそう",IF(VLOOKUP($H34,設定!$D$5:$E$7,2,FALSE)*VLOOKUP($I34,設定!$G$5:$H$7,2,FALSE)*VLOOKUP($J34,設定!$J$5:$K$7,2,FALSE)&gt;=0.25,"一部なら任せられる",IF(VLOOKUP($H34,設定!$D$5:$E$7,2,FALSE)*VLOOKUP($I34,設定!$G$5:$H$7,2,FALSE)*VLOOKUP($J34,設定!$J$5:$K$7,2,FALSE)&gt;=0.1,"補助として使える","人が担う工程")))),"")</f>
        <v/>
      </c>
      <c r="M34" s="45">
        <f>IFERROR(IF(OR($K34="",$H34="",$I34="",$J34=""),"",ROUND($K34*VLOOKUP($H34,設定!$D$5:$E$7,2,FALSE)*VLOOKUP($I34,設定!$G$5:$H$7,2,FALSE)*VLOOKUP($J34,設定!$J$5:$K$7,2,FALSE),1)),"")</f>
        <v/>
      </c>
      <c r="N34" s="16">
        <f>IFERROR(IF($M34="","",IF($M34&gt;=20,"A",IF($M34&gt;=8,"B",IF($M34&gt;=3,"C","D")))),"")</f>
        <v/>
      </c>
      <c r="O34" s="14" t="n"/>
      <c r="P34" s="38">
        <f>IFERROR(IF($M34="","",$M34+ROW()/100000),"")</f>
        <v/>
      </c>
    </row>
    <row r="35" ht="30" customHeight="1">
      <c r="B35" s="14" t="n">
        <v>11</v>
      </c>
      <c r="C35" s="15" t="n"/>
      <c r="D35" s="15" t="n"/>
      <c r="E35" s="14" t="n"/>
      <c r="F35" s="15" t="n"/>
      <c r="G35" s="14" t="n">
        <v>1</v>
      </c>
      <c r="H35" s="15" t="n"/>
      <c r="I35" s="15" t="n"/>
      <c r="J35" s="15" t="n"/>
      <c r="K35" s="45">
        <f>IFERROR(IF($E35="","",$E35*VLOOKUP($F35,設定!$A$5:$B$10,2,FALSE)*IF($G35="",1,$G35)/60),"")</f>
        <v/>
      </c>
      <c r="L35" s="17">
        <f>IFERROR(IF(OR($H35="",$I35="",$J35=""),"",IF(VLOOKUP($H35,設定!$D$5:$E$7,2,FALSE)*VLOOKUP($I35,設定!$G$5:$H$7,2,FALSE)*VLOOKUP($J35,設定!$J$5:$K$7,2,FALSE)&gt;=0.5,"任せられそう",IF(VLOOKUP($H35,設定!$D$5:$E$7,2,FALSE)*VLOOKUP($I35,設定!$G$5:$H$7,2,FALSE)*VLOOKUP($J35,設定!$J$5:$K$7,2,FALSE)&gt;=0.25,"一部なら任せられる",IF(VLOOKUP($H35,設定!$D$5:$E$7,2,FALSE)*VLOOKUP($I35,設定!$G$5:$H$7,2,FALSE)*VLOOKUP($J35,設定!$J$5:$K$7,2,FALSE)&gt;=0.1,"補助として使える","人が担う工程")))),"")</f>
        <v/>
      </c>
      <c r="M35" s="45">
        <f>IFERROR(IF(OR($K35="",$H35="",$I35="",$J35=""),"",ROUND($K35*VLOOKUP($H35,設定!$D$5:$E$7,2,FALSE)*VLOOKUP($I35,設定!$G$5:$H$7,2,FALSE)*VLOOKUP($J35,設定!$J$5:$K$7,2,FALSE),1)),"")</f>
        <v/>
      </c>
      <c r="N35" s="16">
        <f>IFERROR(IF($M35="","",IF($M35&gt;=20,"A",IF($M35&gt;=8,"B",IF($M35&gt;=3,"C","D")))),"")</f>
        <v/>
      </c>
      <c r="O35" s="14" t="n"/>
      <c r="P35" s="38">
        <f>IFERROR(IF($M35="","",$M35+ROW()/100000),"")</f>
        <v/>
      </c>
    </row>
    <row r="36" ht="30" customHeight="1">
      <c r="B36" s="14" t="n">
        <v>12</v>
      </c>
      <c r="C36" s="15" t="n"/>
      <c r="D36" s="15" t="n"/>
      <c r="E36" s="14" t="n"/>
      <c r="F36" s="15" t="n"/>
      <c r="G36" s="14" t="n">
        <v>1</v>
      </c>
      <c r="H36" s="15" t="n"/>
      <c r="I36" s="15" t="n"/>
      <c r="J36" s="15" t="n"/>
      <c r="K36" s="45">
        <f>IFERROR(IF($E36="","",$E36*VLOOKUP($F36,設定!$A$5:$B$10,2,FALSE)*IF($G36="",1,$G36)/60),"")</f>
        <v/>
      </c>
      <c r="L36" s="17">
        <f>IFERROR(IF(OR($H36="",$I36="",$J36=""),"",IF(VLOOKUP($H36,設定!$D$5:$E$7,2,FALSE)*VLOOKUP($I36,設定!$G$5:$H$7,2,FALSE)*VLOOKUP($J36,設定!$J$5:$K$7,2,FALSE)&gt;=0.5,"任せられそう",IF(VLOOKUP($H36,設定!$D$5:$E$7,2,FALSE)*VLOOKUP($I36,設定!$G$5:$H$7,2,FALSE)*VLOOKUP($J36,設定!$J$5:$K$7,2,FALSE)&gt;=0.25,"一部なら任せられる",IF(VLOOKUP($H36,設定!$D$5:$E$7,2,FALSE)*VLOOKUP($I36,設定!$G$5:$H$7,2,FALSE)*VLOOKUP($J36,設定!$J$5:$K$7,2,FALSE)&gt;=0.1,"補助として使える","人が担う工程")))),"")</f>
        <v/>
      </c>
      <c r="M36" s="45">
        <f>IFERROR(IF(OR($K36="",$H36="",$I36="",$J36=""),"",ROUND($K36*VLOOKUP($H36,設定!$D$5:$E$7,2,FALSE)*VLOOKUP($I36,設定!$G$5:$H$7,2,FALSE)*VLOOKUP($J36,設定!$J$5:$K$7,2,FALSE),1)),"")</f>
        <v/>
      </c>
      <c r="N36" s="16">
        <f>IFERROR(IF($M36="","",IF($M36&gt;=20,"A",IF($M36&gt;=8,"B",IF($M36&gt;=3,"C","D")))),"")</f>
        <v/>
      </c>
      <c r="O36" s="14" t="n"/>
      <c r="P36" s="38">
        <f>IFERROR(IF($M36="","",$M36+ROW()/100000),"")</f>
        <v/>
      </c>
    </row>
    <row r="37" ht="30" customHeight="1">
      <c r="B37" s="14" t="n">
        <v>13</v>
      </c>
      <c r="C37" s="15" t="n"/>
      <c r="D37" s="15" t="n"/>
      <c r="E37" s="14" t="n"/>
      <c r="F37" s="15" t="n"/>
      <c r="G37" s="14" t="n">
        <v>1</v>
      </c>
      <c r="H37" s="15" t="n"/>
      <c r="I37" s="15" t="n"/>
      <c r="J37" s="15" t="n"/>
      <c r="K37" s="45">
        <f>IFERROR(IF($E37="","",$E37*VLOOKUP($F37,設定!$A$5:$B$10,2,FALSE)*IF($G37="",1,$G37)/60),"")</f>
        <v/>
      </c>
      <c r="L37" s="17">
        <f>IFERROR(IF(OR($H37="",$I37="",$J37=""),"",IF(VLOOKUP($H37,設定!$D$5:$E$7,2,FALSE)*VLOOKUP($I37,設定!$G$5:$H$7,2,FALSE)*VLOOKUP($J37,設定!$J$5:$K$7,2,FALSE)&gt;=0.5,"任せられそう",IF(VLOOKUP($H37,設定!$D$5:$E$7,2,FALSE)*VLOOKUP($I37,設定!$G$5:$H$7,2,FALSE)*VLOOKUP($J37,設定!$J$5:$K$7,2,FALSE)&gt;=0.25,"一部なら任せられる",IF(VLOOKUP($H37,設定!$D$5:$E$7,2,FALSE)*VLOOKUP($I37,設定!$G$5:$H$7,2,FALSE)*VLOOKUP($J37,設定!$J$5:$K$7,2,FALSE)&gt;=0.1,"補助として使える","人が担う工程")))),"")</f>
        <v/>
      </c>
      <c r="M37" s="45">
        <f>IFERROR(IF(OR($K37="",$H37="",$I37="",$J37=""),"",ROUND($K37*VLOOKUP($H37,設定!$D$5:$E$7,2,FALSE)*VLOOKUP($I37,設定!$G$5:$H$7,2,FALSE)*VLOOKUP($J37,設定!$J$5:$K$7,2,FALSE),1)),"")</f>
        <v/>
      </c>
      <c r="N37" s="16">
        <f>IFERROR(IF($M37="","",IF($M37&gt;=20,"A",IF($M37&gt;=8,"B",IF($M37&gt;=3,"C","D")))),"")</f>
        <v/>
      </c>
      <c r="O37" s="14" t="n"/>
      <c r="P37" s="38">
        <f>IFERROR(IF($M37="","",$M37+ROW()/100000),"")</f>
        <v/>
      </c>
    </row>
    <row r="38" ht="30" customHeight="1">
      <c r="B38" s="14" t="n">
        <v>14</v>
      </c>
      <c r="C38" s="15" t="n"/>
      <c r="D38" s="15" t="n"/>
      <c r="E38" s="14" t="n"/>
      <c r="F38" s="15" t="n"/>
      <c r="G38" s="14" t="n">
        <v>1</v>
      </c>
      <c r="H38" s="15" t="n"/>
      <c r="I38" s="15" t="n"/>
      <c r="J38" s="15" t="n"/>
      <c r="K38" s="45">
        <f>IFERROR(IF($E38="","",$E38*VLOOKUP($F38,設定!$A$5:$B$10,2,FALSE)*IF($G38="",1,$G38)/60),"")</f>
        <v/>
      </c>
      <c r="L38" s="17">
        <f>IFERROR(IF(OR($H38="",$I38="",$J38=""),"",IF(VLOOKUP($H38,設定!$D$5:$E$7,2,FALSE)*VLOOKUP($I38,設定!$G$5:$H$7,2,FALSE)*VLOOKUP($J38,設定!$J$5:$K$7,2,FALSE)&gt;=0.5,"任せられそう",IF(VLOOKUP($H38,設定!$D$5:$E$7,2,FALSE)*VLOOKUP($I38,設定!$G$5:$H$7,2,FALSE)*VLOOKUP($J38,設定!$J$5:$K$7,2,FALSE)&gt;=0.25,"一部なら任せられる",IF(VLOOKUP($H38,設定!$D$5:$E$7,2,FALSE)*VLOOKUP($I38,設定!$G$5:$H$7,2,FALSE)*VLOOKUP($J38,設定!$J$5:$K$7,2,FALSE)&gt;=0.1,"補助として使える","人が担う工程")))),"")</f>
        <v/>
      </c>
      <c r="M38" s="45">
        <f>IFERROR(IF(OR($K38="",$H38="",$I38="",$J38=""),"",ROUND($K38*VLOOKUP($H38,設定!$D$5:$E$7,2,FALSE)*VLOOKUP($I38,設定!$G$5:$H$7,2,FALSE)*VLOOKUP($J38,設定!$J$5:$K$7,2,FALSE),1)),"")</f>
        <v/>
      </c>
      <c r="N38" s="16">
        <f>IFERROR(IF($M38="","",IF($M38&gt;=20,"A",IF($M38&gt;=8,"B",IF($M38&gt;=3,"C","D")))),"")</f>
        <v/>
      </c>
      <c r="O38" s="14" t="n"/>
      <c r="P38" s="38">
        <f>IFERROR(IF($M38="","",$M38+ROW()/100000),"")</f>
        <v/>
      </c>
    </row>
    <row r="39" ht="30" customHeight="1">
      <c r="B39" s="14" t="n">
        <v>15</v>
      </c>
      <c r="C39" s="15" t="n"/>
      <c r="D39" s="15" t="n"/>
      <c r="E39" s="14" t="n"/>
      <c r="F39" s="15" t="n"/>
      <c r="G39" s="14" t="n">
        <v>1</v>
      </c>
      <c r="H39" s="15" t="n"/>
      <c r="I39" s="15" t="n"/>
      <c r="J39" s="15" t="n"/>
      <c r="K39" s="45">
        <f>IFERROR(IF($E39="","",$E39*VLOOKUP($F39,設定!$A$5:$B$10,2,FALSE)*IF($G39="",1,$G39)/60),"")</f>
        <v/>
      </c>
      <c r="L39" s="17">
        <f>IFERROR(IF(OR($H39="",$I39="",$J39=""),"",IF(VLOOKUP($H39,設定!$D$5:$E$7,2,FALSE)*VLOOKUP($I39,設定!$G$5:$H$7,2,FALSE)*VLOOKUP($J39,設定!$J$5:$K$7,2,FALSE)&gt;=0.5,"任せられそう",IF(VLOOKUP($H39,設定!$D$5:$E$7,2,FALSE)*VLOOKUP($I39,設定!$G$5:$H$7,2,FALSE)*VLOOKUP($J39,設定!$J$5:$K$7,2,FALSE)&gt;=0.25,"一部なら任せられる",IF(VLOOKUP($H39,設定!$D$5:$E$7,2,FALSE)*VLOOKUP($I39,設定!$G$5:$H$7,2,FALSE)*VLOOKUP($J39,設定!$J$5:$K$7,2,FALSE)&gt;=0.1,"補助として使える","人が担う工程")))),"")</f>
        <v/>
      </c>
      <c r="M39" s="45">
        <f>IFERROR(IF(OR($K39="",$H39="",$I39="",$J39=""),"",ROUND($K39*VLOOKUP($H39,設定!$D$5:$E$7,2,FALSE)*VLOOKUP($I39,設定!$G$5:$H$7,2,FALSE)*VLOOKUP($J39,設定!$J$5:$K$7,2,FALSE),1)),"")</f>
        <v/>
      </c>
      <c r="N39" s="16">
        <f>IFERROR(IF($M39="","",IF($M39&gt;=20,"A",IF($M39&gt;=8,"B",IF($M39&gt;=3,"C","D")))),"")</f>
        <v/>
      </c>
      <c r="O39" s="14" t="n"/>
      <c r="P39" s="38">
        <f>IFERROR(IF($M39="","",$M39+ROW()/100000),"")</f>
        <v/>
      </c>
    </row>
    <row r="40" ht="30" customHeight="1">
      <c r="B40" s="14" t="n">
        <v>16</v>
      </c>
      <c r="C40" s="15" t="n"/>
      <c r="D40" s="15" t="n"/>
      <c r="E40" s="14" t="n"/>
      <c r="F40" s="15" t="n"/>
      <c r="G40" s="14" t="n">
        <v>1</v>
      </c>
      <c r="H40" s="15" t="n"/>
      <c r="I40" s="15" t="n"/>
      <c r="J40" s="15" t="n"/>
      <c r="K40" s="45">
        <f>IFERROR(IF($E40="","",$E40*VLOOKUP($F40,設定!$A$5:$B$10,2,FALSE)*IF($G40="",1,$G40)/60),"")</f>
        <v/>
      </c>
      <c r="L40" s="17">
        <f>IFERROR(IF(OR($H40="",$I40="",$J40=""),"",IF(VLOOKUP($H40,設定!$D$5:$E$7,2,FALSE)*VLOOKUP($I40,設定!$G$5:$H$7,2,FALSE)*VLOOKUP($J40,設定!$J$5:$K$7,2,FALSE)&gt;=0.5,"任せられそう",IF(VLOOKUP($H40,設定!$D$5:$E$7,2,FALSE)*VLOOKUP($I40,設定!$G$5:$H$7,2,FALSE)*VLOOKUP($J40,設定!$J$5:$K$7,2,FALSE)&gt;=0.25,"一部なら任せられる",IF(VLOOKUP($H40,設定!$D$5:$E$7,2,FALSE)*VLOOKUP($I40,設定!$G$5:$H$7,2,FALSE)*VLOOKUP($J40,設定!$J$5:$K$7,2,FALSE)&gt;=0.1,"補助として使える","人が担う工程")))),"")</f>
        <v/>
      </c>
      <c r="M40" s="45">
        <f>IFERROR(IF(OR($K40="",$H40="",$I40="",$J40=""),"",ROUND($K40*VLOOKUP($H40,設定!$D$5:$E$7,2,FALSE)*VLOOKUP($I40,設定!$G$5:$H$7,2,FALSE)*VLOOKUP($J40,設定!$J$5:$K$7,2,FALSE),1)),"")</f>
        <v/>
      </c>
      <c r="N40" s="16">
        <f>IFERROR(IF($M40="","",IF($M40&gt;=20,"A",IF($M40&gt;=8,"B",IF($M40&gt;=3,"C","D")))),"")</f>
        <v/>
      </c>
      <c r="O40" s="14" t="n"/>
      <c r="P40" s="38">
        <f>IFERROR(IF($M40="","",$M40+ROW()/100000),"")</f>
        <v/>
      </c>
    </row>
    <row r="41" ht="30" customHeight="1">
      <c r="B41" s="14" t="n">
        <v>17</v>
      </c>
      <c r="C41" s="15" t="n"/>
      <c r="D41" s="15" t="n"/>
      <c r="E41" s="14" t="n"/>
      <c r="F41" s="15" t="n"/>
      <c r="G41" s="14" t="n">
        <v>1</v>
      </c>
      <c r="H41" s="15" t="n"/>
      <c r="I41" s="15" t="n"/>
      <c r="J41" s="15" t="n"/>
      <c r="K41" s="45">
        <f>IFERROR(IF($E41="","",$E41*VLOOKUP($F41,設定!$A$5:$B$10,2,FALSE)*IF($G41="",1,$G41)/60),"")</f>
        <v/>
      </c>
      <c r="L41" s="17">
        <f>IFERROR(IF(OR($H41="",$I41="",$J41=""),"",IF(VLOOKUP($H41,設定!$D$5:$E$7,2,FALSE)*VLOOKUP($I41,設定!$G$5:$H$7,2,FALSE)*VLOOKUP($J41,設定!$J$5:$K$7,2,FALSE)&gt;=0.5,"任せられそう",IF(VLOOKUP($H41,設定!$D$5:$E$7,2,FALSE)*VLOOKUP($I41,設定!$G$5:$H$7,2,FALSE)*VLOOKUP($J41,設定!$J$5:$K$7,2,FALSE)&gt;=0.25,"一部なら任せられる",IF(VLOOKUP($H41,設定!$D$5:$E$7,2,FALSE)*VLOOKUP($I41,設定!$G$5:$H$7,2,FALSE)*VLOOKUP($J41,設定!$J$5:$K$7,2,FALSE)&gt;=0.1,"補助として使える","人が担う工程")))),"")</f>
        <v/>
      </c>
      <c r="M41" s="45">
        <f>IFERROR(IF(OR($K41="",$H41="",$I41="",$J41=""),"",ROUND($K41*VLOOKUP($H41,設定!$D$5:$E$7,2,FALSE)*VLOOKUP($I41,設定!$G$5:$H$7,2,FALSE)*VLOOKUP($J41,設定!$J$5:$K$7,2,FALSE),1)),"")</f>
        <v/>
      </c>
      <c r="N41" s="16">
        <f>IFERROR(IF($M41="","",IF($M41&gt;=20,"A",IF($M41&gt;=8,"B",IF($M41&gt;=3,"C","D")))),"")</f>
        <v/>
      </c>
      <c r="O41" s="14" t="n"/>
      <c r="P41" s="38">
        <f>IFERROR(IF($M41="","",$M41+ROW()/100000),"")</f>
        <v/>
      </c>
    </row>
    <row r="42" ht="30" customHeight="1">
      <c r="B42" s="14" t="n">
        <v>18</v>
      </c>
      <c r="C42" s="15" t="n"/>
      <c r="D42" s="15" t="n"/>
      <c r="E42" s="14" t="n"/>
      <c r="F42" s="15" t="n"/>
      <c r="G42" s="14" t="n">
        <v>1</v>
      </c>
      <c r="H42" s="15" t="n"/>
      <c r="I42" s="15" t="n"/>
      <c r="J42" s="15" t="n"/>
      <c r="K42" s="45">
        <f>IFERROR(IF($E42="","",$E42*VLOOKUP($F42,設定!$A$5:$B$10,2,FALSE)*IF($G42="",1,$G42)/60),"")</f>
        <v/>
      </c>
      <c r="L42" s="17">
        <f>IFERROR(IF(OR($H42="",$I42="",$J42=""),"",IF(VLOOKUP($H42,設定!$D$5:$E$7,2,FALSE)*VLOOKUP($I42,設定!$G$5:$H$7,2,FALSE)*VLOOKUP($J42,設定!$J$5:$K$7,2,FALSE)&gt;=0.5,"任せられそう",IF(VLOOKUP($H42,設定!$D$5:$E$7,2,FALSE)*VLOOKUP($I42,設定!$G$5:$H$7,2,FALSE)*VLOOKUP($J42,設定!$J$5:$K$7,2,FALSE)&gt;=0.25,"一部なら任せられる",IF(VLOOKUP($H42,設定!$D$5:$E$7,2,FALSE)*VLOOKUP($I42,設定!$G$5:$H$7,2,FALSE)*VLOOKUP($J42,設定!$J$5:$K$7,2,FALSE)&gt;=0.1,"補助として使える","人が担う工程")))),"")</f>
        <v/>
      </c>
      <c r="M42" s="45">
        <f>IFERROR(IF(OR($K42="",$H42="",$I42="",$J42=""),"",ROUND($K42*VLOOKUP($H42,設定!$D$5:$E$7,2,FALSE)*VLOOKUP($I42,設定!$G$5:$H$7,2,FALSE)*VLOOKUP($J42,設定!$J$5:$K$7,2,FALSE),1)),"")</f>
        <v/>
      </c>
      <c r="N42" s="16">
        <f>IFERROR(IF($M42="","",IF($M42&gt;=20,"A",IF($M42&gt;=8,"B",IF($M42&gt;=3,"C","D")))),"")</f>
        <v/>
      </c>
      <c r="O42" s="14" t="n"/>
      <c r="P42" s="38">
        <f>IFERROR(IF($M42="","",$M42+ROW()/100000),"")</f>
        <v/>
      </c>
    </row>
    <row r="43" ht="30" customHeight="1">
      <c r="B43" s="14" t="n">
        <v>19</v>
      </c>
      <c r="C43" s="15" t="n"/>
      <c r="D43" s="15" t="n"/>
      <c r="E43" s="14" t="n"/>
      <c r="F43" s="15" t="n"/>
      <c r="G43" s="14" t="n">
        <v>1</v>
      </c>
      <c r="H43" s="15" t="n"/>
      <c r="I43" s="15" t="n"/>
      <c r="J43" s="15" t="n"/>
      <c r="K43" s="45">
        <f>IFERROR(IF($E43="","",$E43*VLOOKUP($F43,設定!$A$5:$B$10,2,FALSE)*IF($G43="",1,$G43)/60),"")</f>
        <v/>
      </c>
      <c r="L43" s="17">
        <f>IFERROR(IF(OR($H43="",$I43="",$J43=""),"",IF(VLOOKUP($H43,設定!$D$5:$E$7,2,FALSE)*VLOOKUP($I43,設定!$G$5:$H$7,2,FALSE)*VLOOKUP($J43,設定!$J$5:$K$7,2,FALSE)&gt;=0.5,"任せられそう",IF(VLOOKUP($H43,設定!$D$5:$E$7,2,FALSE)*VLOOKUP($I43,設定!$G$5:$H$7,2,FALSE)*VLOOKUP($J43,設定!$J$5:$K$7,2,FALSE)&gt;=0.25,"一部なら任せられる",IF(VLOOKUP($H43,設定!$D$5:$E$7,2,FALSE)*VLOOKUP($I43,設定!$G$5:$H$7,2,FALSE)*VLOOKUP($J43,設定!$J$5:$K$7,2,FALSE)&gt;=0.1,"補助として使える","人が担う工程")))),"")</f>
        <v/>
      </c>
      <c r="M43" s="45">
        <f>IFERROR(IF(OR($K43="",$H43="",$I43="",$J43=""),"",ROUND($K43*VLOOKUP($H43,設定!$D$5:$E$7,2,FALSE)*VLOOKUP($I43,設定!$G$5:$H$7,2,FALSE)*VLOOKUP($J43,設定!$J$5:$K$7,2,FALSE),1)),"")</f>
        <v/>
      </c>
      <c r="N43" s="16">
        <f>IFERROR(IF($M43="","",IF($M43&gt;=20,"A",IF($M43&gt;=8,"B",IF($M43&gt;=3,"C","D")))),"")</f>
        <v/>
      </c>
      <c r="O43" s="14" t="n"/>
      <c r="P43" s="38">
        <f>IFERROR(IF($M43="","",$M43+ROW()/100000),"")</f>
        <v/>
      </c>
    </row>
    <row r="44" ht="30" customHeight="1">
      <c r="B44" s="14" t="n">
        <v>20</v>
      </c>
      <c r="C44" s="15" t="n"/>
      <c r="D44" s="15" t="n"/>
      <c r="E44" s="14" t="n"/>
      <c r="F44" s="15" t="n"/>
      <c r="G44" s="14" t="n">
        <v>1</v>
      </c>
      <c r="H44" s="15" t="n"/>
      <c r="I44" s="15" t="n"/>
      <c r="J44" s="15" t="n"/>
      <c r="K44" s="45">
        <f>IFERROR(IF($E44="","",$E44*VLOOKUP($F44,設定!$A$5:$B$10,2,FALSE)*IF($G44="",1,$G44)/60),"")</f>
        <v/>
      </c>
      <c r="L44" s="17">
        <f>IFERROR(IF(OR($H44="",$I44="",$J44=""),"",IF(VLOOKUP($H44,設定!$D$5:$E$7,2,FALSE)*VLOOKUP($I44,設定!$G$5:$H$7,2,FALSE)*VLOOKUP($J44,設定!$J$5:$K$7,2,FALSE)&gt;=0.5,"任せられそう",IF(VLOOKUP($H44,設定!$D$5:$E$7,2,FALSE)*VLOOKUP($I44,設定!$G$5:$H$7,2,FALSE)*VLOOKUP($J44,設定!$J$5:$K$7,2,FALSE)&gt;=0.25,"一部なら任せられる",IF(VLOOKUP($H44,設定!$D$5:$E$7,2,FALSE)*VLOOKUP($I44,設定!$G$5:$H$7,2,FALSE)*VLOOKUP($J44,設定!$J$5:$K$7,2,FALSE)&gt;=0.1,"補助として使える","人が担う工程")))),"")</f>
        <v/>
      </c>
      <c r="M44" s="45">
        <f>IFERROR(IF(OR($K44="",$H44="",$I44="",$J44=""),"",ROUND($K44*VLOOKUP($H44,設定!$D$5:$E$7,2,FALSE)*VLOOKUP($I44,設定!$G$5:$H$7,2,FALSE)*VLOOKUP($J44,設定!$J$5:$K$7,2,FALSE),1)),"")</f>
        <v/>
      </c>
      <c r="N44" s="16">
        <f>IFERROR(IF($M44="","",IF($M44&gt;=20,"A",IF($M44&gt;=8,"B",IF($M44&gt;=3,"C","D")))),"")</f>
        <v/>
      </c>
      <c r="O44" s="14" t="n"/>
      <c r="P44" s="38">
        <f>IFERROR(IF($M44="","",$M44+ROW()/100000),"")</f>
        <v/>
      </c>
    </row>
    <row r="45" ht="30" customHeight="1">
      <c r="B45" s="14" t="n">
        <v>21</v>
      </c>
      <c r="C45" s="15" t="n"/>
      <c r="D45" s="15" t="n"/>
      <c r="E45" s="14" t="n"/>
      <c r="F45" s="15" t="n"/>
      <c r="G45" s="14" t="n">
        <v>1</v>
      </c>
      <c r="H45" s="15" t="n"/>
      <c r="I45" s="15" t="n"/>
      <c r="J45" s="15" t="n"/>
      <c r="K45" s="45">
        <f>IFERROR(IF($E45="","",$E45*VLOOKUP($F45,設定!$A$5:$B$10,2,FALSE)*IF($G45="",1,$G45)/60),"")</f>
        <v/>
      </c>
      <c r="L45" s="17">
        <f>IFERROR(IF(OR($H45="",$I45="",$J45=""),"",IF(VLOOKUP($H45,設定!$D$5:$E$7,2,FALSE)*VLOOKUP($I45,設定!$G$5:$H$7,2,FALSE)*VLOOKUP($J45,設定!$J$5:$K$7,2,FALSE)&gt;=0.5,"任せられそう",IF(VLOOKUP($H45,設定!$D$5:$E$7,2,FALSE)*VLOOKUP($I45,設定!$G$5:$H$7,2,FALSE)*VLOOKUP($J45,設定!$J$5:$K$7,2,FALSE)&gt;=0.25,"一部なら任せられる",IF(VLOOKUP($H45,設定!$D$5:$E$7,2,FALSE)*VLOOKUP($I45,設定!$G$5:$H$7,2,FALSE)*VLOOKUP($J45,設定!$J$5:$K$7,2,FALSE)&gt;=0.1,"補助として使える","人が担う工程")))),"")</f>
        <v/>
      </c>
      <c r="M45" s="45">
        <f>IFERROR(IF(OR($K45="",$H45="",$I45="",$J45=""),"",ROUND($K45*VLOOKUP($H45,設定!$D$5:$E$7,2,FALSE)*VLOOKUP($I45,設定!$G$5:$H$7,2,FALSE)*VLOOKUP($J45,設定!$J$5:$K$7,2,FALSE),1)),"")</f>
        <v/>
      </c>
      <c r="N45" s="16">
        <f>IFERROR(IF($M45="","",IF($M45&gt;=20,"A",IF($M45&gt;=8,"B",IF($M45&gt;=3,"C","D")))),"")</f>
        <v/>
      </c>
      <c r="O45" s="14" t="n"/>
      <c r="P45" s="38">
        <f>IFERROR(IF($M45="","",$M45+ROW()/100000),"")</f>
        <v/>
      </c>
    </row>
    <row r="46" ht="30" customHeight="1">
      <c r="B46" s="14" t="n">
        <v>22</v>
      </c>
      <c r="C46" s="15" t="n"/>
      <c r="D46" s="15" t="n"/>
      <c r="E46" s="14" t="n"/>
      <c r="F46" s="15" t="n"/>
      <c r="G46" s="14" t="n">
        <v>1</v>
      </c>
      <c r="H46" s="15" t="n"/>
      <c r="I46" s="15" t="n"/>
      <c r="J46" s="15" t="n"/>
      <c r="K46" s="45">
        <f>IFERROR(IF($E46="","",$E46*VLOOKUP($F46,設定!$A$5:$B$10,2,FALSE)*IF($G46="",1,$G46)/60),"")</f>
        <v/>
      </c>
      <c r="L46" s="17">
        <f>IFERROR(IF(OR($H46="",$I46="",$J46=""),"",IF(VLOOKUP($H46,設定!$D$5:$E$7,2,FALSE)*VLOOKUP($I46,設定!$G$5:$H$7,2,FALSE)*VLOOKUP($J46,設定!$J$5:$K$7,2,FALSE)&gt;=0.5,"任せられそう",IF(VLOOKUP($H46,設定!$D$5:$E$7,2,FALSE)*VLOOKUP($I46,設定!$G$5:$H$7,2,FALSE)*VLOOKUP($J46,設定!$J$5:$K$7,2,FALSE)&gt;=0.25,"一部なら任せられる",IF(VLOOKUP($H46,設定!$D$5:$E$7,2,FALSE)*VLOOKUP($I46,設定!$G$5:$H$7,2,FALSE)*VLOOKUP($J46,設定!$J$5:$K$7,2,FALSE)&gt;=0.1,"補助として使える","人が担う工程")))),"")</f>
        <v/>
      </c>
      <c r="M46" s="45">
        <f>IFERROR(IF(OR($K46="",$H46="",$I46="",$J46=""),"",ROUND($K46*VLOOKUP($H46,設定!$D$5:$E$7,2,FALSE)*VLOOKUP($I46,設定!$G$5:$H$7,2,FALSE)*VLOOKUP($J46,設定!$J$5:$K$7,2,FALSE),1)),"")</f>
        <v/>
      </c>
      <c r="N46" s="16">
        <f>IFERROR(IF($M46="","",IF($M46&gt;=20,"A",IF($M46&gt;=8,"B",IF($M46&gt;=3,"C","D")))),"")</f>
        <v/>
      </c>
      <c r="O46" s="14" t="n"/>
      <c r="P46" s="38">
        <f>IFERROR(IF($M46="","",$M46+ROW()/100000),"")</f>
        <v/>
      </c>
    </row>
    <row r="47" ht="24" customHeight="1">
      <c r="B47" s="46" t="inlineStr">
        <is>
          <t>合計</t>
        </is>
      </c>
      <c r="C47" s="47" t="n"/>
      <c r="D47" s="47" t="n"/>
      <c r="E47" s="47" t="n"/>
      <c r="F47" s="47" t="n"/>
      <c r="G47" s="47" t="n"/>
      <c r="H47" s="47" t="n"/>
      <c r="I47" s="47" t="n"/>
      <c r="J47" s="47" t="n"/>
      <c r="K47" s="48">
        <f>ROUND(SUM(K25:K46),1)</f>
        <v/>
      </c>
      <c r="L47" s="49" t="n"/>
      <c r="M47" s="48">
        <f>ROUND(SUM(M25:M46),1)</f>
        <v/>
      </c>
      <c r="N47" s="49" t="n"/>
      <c r="O47" s="49" t="n"/>
    </row>
  </sheetData>
  <mergeCells count="26">
    <mergeCell ref="B2:G2"/>
    <mergeCell ref="B8:D8"/>
    <mergeCell ref="B16:O16"/>
    <mergeCell ref="K9:L9"/>
    <mergeCell ref="B3:O3"/>
    <mergeCell ref="H9:I9"/>
    <mergeCell ref="D6:E6"/>
    <mergeCell ref="K8:M8"/>
    <mergeCell ref="B18:O18"/>
    <mergeCell ref="F11:O11"/>
    <mergeCell ref="B20:O21"/>
    <mergeCell ref="E9:F9"/>
    <mergeCell ref="B14:O14"/>
    <mergeCell ref="F6:I6"/>
    <mergeCell ref="B17:O17"/>
    <mergeCell ref="B13:O13"/>
    <mergeCell ref="H8:J8"/>
    <mergeCell ref="B11:E11"/>
    <mergeCell ref="B9:C9"/>
    <mergeCell ref="F5:I5"/>
    <mergeCell ref="B47:J47"/>
    <mergeCell ref="B6:C6"/>
    <mergeCell ref="B5:C5"/>
    <mergeCell ref="D5:E5"/>
    <mergeCell ref="E8:G8"/>
    <mergeCell ref="B15:O15"/>
  </mergeCells>
  <conditionalFormatting sqref="N25:N46">
    <cfRule type="cellIs" priority="1" operator="equal" dxfId="1">
      <formula>"A"</formula>
    </cfRule>
    <cfRule type="cellIs" priority="2" operator="equal" dxfId="2">
      <formula>"B"</formula>
    </cfRule>
  </conditionalFormatting>
  <dataValidations count="4">
    <dataValidation sqref="F25 F26 F27 F28 F29 F30 F31 F32 F33 F34 F35 F36 F37 F38 F39 F40 F41 F42 F43 F44 F45 F46" showDropDown="0" showInputMessage="0" showErrorMessage="0" allowBlank="1" type="list">
      <formula1>=設定!$A$5:$A$10</formula1>
    </dataValidation>
    <dataValidation sqref="H25 H26 H27 H28 H29 H30 H31 H32 H33 H34 H35 H36 H37 H38 H39 H40 H41 H42 H43 H44 H45 H46" showDropDown="0" showInputMessage="0" showErrorMessage="0" allowBlank="1" type="list">
      <formula1>=設定!$D$5:$D$7</formula1>
    </dataValidation>
    <dataValidation sqref="I25 I26 I27 I28 I29 I30 I31 I32 I33 I34 I35 I36 I37 I38 I39 I40 I41 I42 I43 I44 I45 I46" showDropDown="0" showInputMessage="0" showErrorMessage="0" allowBlank="1" type="list">
      <formula1>=設定!$G$5:$G$7</formula1>
    </dataValidation>
    <dataValidation sqref="J25 J26 J27 J28 J29 J30 J31 J32 J33 J34 J35 J36 J37 J38 J39 J40 J41 J42 J43 J44 J45 J46" showDropDown="0" showInputMessage="0" showErrorMessage="0" allowBlank="1" type="list">
      <formula1>=設定!$J$5:$J$7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H2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" customWidth="1" min="2" max="2"/>
    <col width="20" customWidth="1" min="3" max="3"/>
    <col width="66" customWidth="1" min="4" max="4"/>
    <col width="2" customWidth="1" min="5" max="5"/>
    <col width="10" customWidth="1" min="6" max="6"/>
    <col width="17" customWidth="1" min="7" max="7"/>
    <col width="34" customWidth="1" min="8" max="8"/>
  </cols>
  <sheetData>
    <row r="2" ht="30.4" customHeight="1">
      <c r="B2" s="1" t="inlineStr">
        <is>
          <t>STEP3　どの工程から手を付けるか</t>
        </is>
      </c>
    </row>
    <row r="3">
      <c r="B3" s="2" t="inlineStr">
        <is>
          <t>STEP2に書いた内容から自動で並びます。入力する欄はありません。上から順に、削減できる時間が大きい工程です。</t>
        </is>
      </c>
    </row>
    <row r="5" ht="34" customHeight="1">
      <c r="B5" s="13" t="inlineStr">
        <is>
          <t>順位</t>
        </is>
      </c>
      <c r="C5" s="13" t="inlineStr">
        <is>
          <t>工程の名前</t>
        </is>
      </c>
      <c r="D5" s="13" t="inlineStr">
        <is>
          <t>AI適性</t>
        </is>
      </c>
      <c r="E5" s="13" t="inlineStr">
        <is>
          <t>年間削減見込み（時間）</t>
        </is>
      </c>
      <c r="F5" s="13" t="inlineStr">
        <is>
          <t>着手ランク</t>
        </is>
      </c>
      <c r="G5" s="13" t="inlineStr">
        <is>
          <t>金額に直すと（円／年）</t>
        </is>
      </c>
      <c r="H5" s="13" t="inlineStr">
        <is>
          <t>この工程で困っていること</t>
        </is>
      </c>
    </row>
    <row r="6" ht="28" customHeight="1">
      <c r="B6" s="14" t="n">
        <v>1</v>
      </c>
      <c r="C6" s="15">
        <f>IFERROR(INDEX('STEP2 工程の分解'!$C$25:$C$46,MATCH(LARGE('STEP2 工程の分解'!$P$25:$P$46,1),'STEP2 工程の分解'!$P$25:$P$46,0)),"")</f>
        <v/>
      </c>
      <c r="D6" s="14">
        <f>IFERROR(INDEX('STEP2 工程の分解'!$L$25:$L$46,MATCH(LARGE('STEP2 工程の分解'!$P$25:$P$46,1),'STEP2 工程の分解'!$P$25:$P$46,0)),"")</f>
        <v/>
      </c>
      <c r="E6" s="50">
        <f>IFERROR(INDEX('STEP2 工程の分解'!$M$25:$M$46,MATCH(LARGE('STEP2 工程の分解'!$P$25:$P$46,1),'STEP2 工程の分解'!$P$25:$P$46,0)),"")</f>
        <v/>
      </c>
      <c r="F6" s="14">
        <f>IFERROR(INDEX('STEP2 工程の分解'!$N$25:$N$46,MATCH(LARGE('STEP2 工程の分解'!$P$25:$P$46,1),'STEP2 工程の分解'!$P$25:$P$46,0)),"")</f>
        <v/>
      </c>
      <c r="G6" s="51">
        <f>IFERROR(IF($E6="","",ROUND($E6*'STEP2 工程の分解'!$N$9,0)),"")</f>
        <v/>
      </c>
      <c r="H6" s="15">
        <f>IFERROR(INDEX('STEP2 工程の分解'!$O$25:$O$46,MATCH(LARGE('STEP2 工程の分解'!$P$25:$P$46,1),'STEP2 工程の分解'!$P$25:$P$46,0)),"")</f>
        <v/>
      </c>
    </row>
    <row r="7" ht="28" customHeight="1">
      <c r="B7" s="16" t="n">
        <v>2</v>
      </c>
      <c r="C7" s="17">
        <f>IFERROR(INDEX('STEP2 工程の分解'!$C$25:$C$46,MATCH(LARGE('STEP2 工程の分解'!$P$25:$P$46,2),'STEP2 工程の分解'!$P$25:$P$46,0)),"")</f>
        <v/>
      </c>
      <c r="D7" s="16">
        <f>IFERROR(INDEX('STEP2 工程の分解'!$L$25:$L$46,MATCH(LARGE('STEP2 工程の分解'!$P$25:$P$46,2),'STEP2 工程の分解'!$P$25:$P$46,0)),"")</f>
        <v/>
      </c>
      <c r="E7" s="45">
        <f>IFERROR(INDEX('STEP2 工程の分解'!$M$25:$M$46,MATCH(LARGE('STEP2 工程の分解'!$P$25:$P$46,2),'STEP2 工程の分解'!$P$25:$P$46,0)),"")</f>
        <v/>
      </c>
      <c r="F7" s="16">
        <f>IFERROR(INDEX('STEP2 工程の分解'!$N$25:$N$46,MATCH(LARGE('STEP2 工程の分解'!$P$25:$P$46,2),'STEP2 工程の分解'!$P$25:$P$46,0)),"")</f>
        <v/>
      </c>
      <c r="G7" s="52">
        <f>IFERROR(IF($E7="","",ROUND($E7*'STEP2 工程の分解'!$N$9,0)),"")</f>
        <v/>
      </c>
      <c r="H7" s="17">
        <f>IFERROR(INDEX('STEP2 工程の分解'!$O$25:$O$46,MATCH(LARGE('STEP2 工程の分解'!$P$25:$P$46,2),'STEP2 工程の分解'!$P$25:$P$46,0)),"")</f>
        <v/>
      </c>
    </row>
    <row r="8" ht="28" customHeight="1">
      <c r="B8" s="14" t="n">
        <v>3</v>
      </c>
      <c r="C8" s="15">
        <f>IFERROR(INDEX('STEP2 工程の分解'!$C$25:$C$46,MATCH(LARGE('STEP2 工程の分解'!$P$25:$P$46,3),'STEP2 工程の分解'!$P$25:$P$46,0)),"")</f>
        <v/>
      </c>
      <c r="D8" s="14">
        <f>IFERROR(INDEX('STEP2 工程の分解'!$L$25:$L$46,MATCH(LARGE('STEP2 工程の分解'!$P$25:$P$46,3),'STEP2 工程の分解'!$P$25:$P$46,0)),"")</f>
        <v/>
      </c>
      <c r="E8" s="50">
        <f>IFERROR(INDEX('STEP2 工程の分解'!$M$25:$M$46,MATCH(LARGE('STEP2 工程の分解'!$P$25:$P$46,3),'STEP2 工程の分解'!$P$25:$P$46,0)),"")</f>
        <v/>
      </c>
      <c r="F8" s="14">
        <f>IFERROR(INDEX('STEP2 工程の分解'!$N$25:$N$46,MATCH(LARGE('STEP2 工程の分解'!$P$25:$P$46,3),'STEP2 工程の分解'!$P$25:$P$46,0)),"")</f>
        <v/>
      </c>
      <c r="G8" s="51">
        <f>IFERROR(IF($E8="","",ROUND($E8*'STEP2 工程の分解'!$N$9,0)),"")</f>
        <v/>
      </c>
      <c r="H8" s="15">
        <f>IFERROR(INDEX('STEP2 工程の分解'!$O$25:$O$46,MATCH(LARGE('STEP2 工程の分解'!$P$25:$P$46,3),'STEP2 工程の分解'!$P$25:$P$46,0)),"")</f>
        <v/>
      </c>
    </row>
    <row r="9" ht="28" customHeight="1">
      <c r="B9" s="16" t="n">
        <v>4</v>
      </c>
      <c r="C9" s="17">
        <f>IFERROR(INDEX('STEP2 工程の分解'!$C$25:$C$46,MATCH(LARGE('STEP2 工程の分解'!$P$25:$P$46,4),'STEP2 工程の分解'!$P$25:$P$46,0)),"")</f>
        <v/>
      </c>
      <c r="D9" s="16">
        <f>IFERROR(INDEX('STEP2 工程の分解'!$L$25:$L$46,MATCH(LARGE('STEP2 工程の分解'!$P$25:$P$46,4),'STEP2 工程の分解'!$P$25:$P$46,0)),"")</f>
        <v/>
      </c>
      <c r="E9" s="45">
        <f>IFERROR(INDEX('STEP2 工程の分解'!$M$25:$M$46,MATCH(LARGE('STEP2 工程の分解'!$P$25:$P$46,4),'STEP2 工程の分解'!$P$25:$P$46,0)),"")</f>
        <v/>
      </c>
      <c r="F9" s="16">
        <f>IFERROR(INDEX('STEP2 工程の分解'!$N$25:$N$46,MATCH(LARGE('STEP2 工程の分解'!$P$25:$P$46,4),'STEP2 工程の分解'!$P$25:$P$46,0)),"")</f>
        <v/>
      </c>
      <c r="G9" s="52">
        <f>IFERROR(IF($E9="","",ROUND($E9*'STEP2 工程の分解'!$N$9,0)),"")</f>
        <v/>
      </c>
      <c r="H9" s="17">
        <f>IFERROR(INDEX('STEP2 工程の分解'!$O$25:$O$46,MATCH(LARGE('STEP2 工程の分解'!$P$25:$P$46,4),'STEP2 工程の分解'!$P$25:$P$46,0)),"")</f>
        <v/>
      </c>
    </row>
    <row r="10" ht="28" customHeight="1">
      <c r="B10" s="14" t="n">
        <v>5</v>
      </c>
      <c r="C10" s="15">
        <f>IFERROR(INDEX('STEP2 工程の分解'!$C$25:$C$46,MATCH(LARGE('STEP2 工程の分解'!$P$25:$P$46,5),'STEP2 工程の分解'!$P$25:$P$46,0)),"")</f>
        <v/>
      </c>
      <c r="D10" s="14">
        <f>IFERROR(INDEX('STEP2 工程の分解'!$L$25:$L$46,MATCH(LARGE('STEP2 工程の分解'!$P$25:$P$46,5),'STEP2 工程の分解'!$P$25:$P$46,0)),"")</f>
        <v/>
      </c>
      <c r="E10" s="50">
        <f>IFERROR(INDEX('STEP2 工程の分解'!$M$25:$M$46,MATCH(LARGE('STEP2 工程の分解'!$P$25:$P$46,5),'STEP2 工程の分解'!$P$25:$P$46,0)),"")</f>
        <v/>
      </c>
      <c r="F10" s="14">
        <f>IFERROR(INDEX('STEP2 工程の分解'!$N$25:$N$46,MATCH(LARGE('STEP2 工程の分解'!$P$25:$P$46,5),'STEP2 工程の分解'!$P$25:$P$46,0)),"")</f>
        <v/>
      </c>
      <c r="G10" s="51">
        <f>IFERROR(IF($E10="","",ROUND($E10*'STEP2 工程の分解'!$N$9,0)),"")</f>
        <v/>
      </c>
      <c r="H10" s="15">
        <f>IFERROR(INDEX('STEP2 工程の分解'!$O$25:$O$46,MATCH(LARGE('STEP2 工程の分解'!$P$25:$P$46,5),'STEP2 工程の分解'!$P$25:$P$46,0)),"")</f>
        <v/>
      </c>
    </row>
    <row r="11" ht="28" customHeight="1">
      <c r="B11" s="16" t="n">
        <v>6</v>
      </c>
      <c r="C11" s="17">
        <f>IFERROR(INDEX('STEP2 工程の分解'!$C$25:$C$46,MATCH(LARGE('STEP2 工程の分解'!$P$25:$P$46,6),'STEP2 工程の分解'!$P$25:$P$46,0)),"")</f>
        <v/>
      </c>
      <c r="D11" s="16">
        <f>IFERROR(INDEX('STEP2 工程の分解'!$L$25:$L$46,MATCH(LARGE('STEP2 工程の分解'!$P$25:$P$46,6),'STEP2 工程の分解'!$P$25:$P$46,0)),"")</f>
        <v/>
      </c>
      <c r="E11" s="45">
        <f>IFERROR(INDEX('STEP2 工程の分解'!$M$25:$M$46,MATCH(LARGE('STEP2 工程の分解'!$P$25:$P$46,6),'STEP2 工程の分解'!$P$25:$P$46,0)),"")</f>
        <v/>
      </c>
      <c r="F11" s="16">
        <f>IFERROR(INDEX('STEP2 工程の分解'!$N$25:$N$46,MATCH(LARGE('STEP2 工程の分解'!$P$25:$P$46,6),'STEP2 工程の分解'!$P$25:$P$46,0)),"")</f>
        <v/>
      </c>
      <c r="G11" s="52">
        <f>IFERROR(IF($E11="","",ROUND($E11*'STEP2 工程の分解'!$N$9,0)),"")</f>
        <v/>
      </c>
      <c r="H11" s="17">
        <f>IFERROR(INDEX('STEP2 工程の分解'!$O$25:$O$46,MATCH(LARGE('STEP2 工程の分解'!$P$25:$P$46,6),'STEP2 工程の分解'!$P$25:$P$46,0)),"")</f>
        <v/>
      </c>
    </row>
    <row r="12" ht="28" customHeight="1">
      <c r="B12" s="14" t="n">
        <v>7</v>
      </c>
      <c r="C12" s="15">
        <f>IFERROR(INDEX('STEP2 工程の分解'!$C$25:$C$46,MATCH(LARGE('STEP2 工程の分解'!$P$25:$P$46,7),'STEP2 工程の分解'!$P$25:$P$46,0)),"")</f>
        <v/>
      </c>
      <c r="D12" s="14">
        <f>IFERROR(INDEX('STEP2 工程の分解'!$L$25:$L$46,MATCH(LARGE('STEP2 工程の分解'!$P$25:$P$46,7),'STEP2 工程の分解'!$P$25:$P$46,0)),"")</f>
        <v/>
      </c>
      <c r="E12" s="50">
        <f>IFERROR(INDEX('STEP2 工程の分解'!$M$25:$M$46,MATCH(LARGE('STEP2 工程の分解'!$P$25:$P$46,7),'STEP2 工程の分解'!$P$25:$P$46,0)),"")</f>
        <v/>
      </c>
      <c r="F12" s="14">
        <f>IFERROR(INDEX('STEP2 工程の分解'!$N$25:$N$46,MATCH(LARGE('STEP2 工程の分解'!$P$25:$P$46,7),'STEP2 工程の分解'!$P$25:$P$46,0)),"")</f>
        <v/>
      </c>
      <c r="G12" s="51">
        <f>IFERROR(IF($E12="","",ROUND($E12*'STEP2 工程の分解'!$N$9,0)),"")</f>
        <v/>
      </c>
      <c r="H12" s="15">
        <f>IFERROR(INDEX('STEP2 工程の分解'!$O$25:$O$46,MATCH(LARGE('STEP2 工程の分解'!$P$25:$P$46,7),'STEP2 工程の分解'!$P$25:$P$46,0)),"")</f>
        <v/>
      </c>
    </row>
    <row r="13" ht="28" customHeight="1">
      <c r="B13" s="16" t="n">
        <v>8</v>
      </c>
      <c r="C13" s="17">
        <f>IFERROR(INDEX('STEP2 工程の分解'!$C$25:$C$46,MATCH(LARGE('STEP2 工程の分解'!$P$25:$P$46,8),'STEP2 工程の分解'!$P$25:$P$46,0)),"")</f>
        <v/>
      </c>
      <c r="D13" s="16">
        <f>IFERROR(INDEX('STEP2 工程の分解'!$L$25:$L$46,MATCH(LARGE('STEP2 工程の分解'!$P$25:$P$46,8),'STEP2 工程の分解'!$P$25:$P$46,0)),"")</f>
        <v/>
      </c>
      <c r="E13" s="45">
        <f>IFERROR(INDEX('STEP2 工程の分解'!$M$25:$M$46,MATCH(LARGE('STEP2 工程の分解'!$P$25:$P$46,8),'STEP2 工程の分解'!$P$25:$P$46,0)),"")</f>
        <v/>
      </c>
      <c r="F13" s="16">
        <f>IFERROR(INDEX('STEP2 工程の分解'!$N$25:$N$46,MATCH(LARGE('STEP2 工程の分解'!$P$25:$P$46,8),'STEP2 工程の分解'!$P$25:$P$46,0)),"")</f>
        <v/>
      </c>
      <c r="G13" s="52">
        <f>IFERROR(IF($E13="","",ROUND($E13*'STEP2 工程の分解'!$N$9,0)),"")</f>
        <v/>
      </c>
      <c r="H13" s="17">
        <f>IFERROR(INDEX('STEP2 工程の分解'!$O$25:$O$46,MATCH(LARGE('STEP2 工程の分解'!$P$25:$P$46,8),'STEP2 工程の分解'!$P$25:$P$46,0)),"")</f>
        <v/>
      </c>
    </row>
    <row r="14" ht="28" customHeight="1">
      <c r="B14" s="14" t="n">
        <v>9</v>
      </c>
      <c r="C14" s="15">
        <f>IFERROR(INDEX('STEP2 工程の分解'!$C$25:$C$46,MATCH(LARGE('STEP2 工程の分解'!$P$25:$P$46,9),'STEP2 工程の分解'!$P$25:$P$46,0)),"")</f>
        <v/>
      </c>
      <c r="D14" s="14">
        <f>IFERROR(INDEX('STEP2 工程の分解'!$L$25:$L$46,MATCH(LARGE('STEP2 工程の分解'!$P$25:$P$46,9),'STEP2 工程の分解'!$P$25:$P$46,0)),"")</f>
        <v/>
      </c>
      <c r="E14" s="50">
        <f>IFERROR(INDEX('STEP2 工程の分解'!$M$25:$M$46,MATCH(LARGE('STEP2 工程の分解'!$P$25:$P$46,9),'STEP2 工程の分解'!$P$25:$P$46,0)),"")</f>
        <v/>
      </c>
      <c r="F14" s="14">
        <f>IFERROR(INDEX('STEP2 工程の分解'!$N$25:$N$46,MATCH(LARGE('STEP2 工程の分解'!$P$25:$P$46,9),'STEP2 工程の分解'!$P$25:$P$46,0)),"")</f>
        <v/>
      </c>
      <c r="G14" s="51">
        <f>IFERROR(IF($E14="","",ROUND($E14*'STEP2 工程の分解'!$N$9,0)),"")</f>
        <v/>
      </c>
      <c r="H14" s="15">
        <f>IFERROR(INDEX('STEP2 工程の分解'!$O$25:$O$46,MATCH(LARGE('STEP2 工程の分解'!$P$25:$P$46,9),'STEP2 工程の分解'!$P$25:$P$46,0)),"")</f>
        <v/>
      </c>
    </row>
    <row r="15" ht="28" customHeight="1">
      <c r="B15" s="16" t="n">
        <v>10</v>
      </c>
      <c r="C15" s="17">
        <f>IFERROR(INDEX('STEP2 工程の分解'!$C$25:$C$46,MATCH(LARGE('STEP2 工程の分解'!$P$25:$P$46,10),'STEP2 工程の分解'!$P$25:$P$46,0)),"")</f>
        <v/>
      </c>
      <c r="D15" s="16">
        <f>IFERROR(INDEX('STEP2 工程の分解'!$L$25:$L$46,MATCH(LARGE('STEP2 工程の分解'!$P$25:$P$46,10),'STEP2 工程の分解'!$P$25:$P$46,0)),"")</f>
        <v/>
      </c>
      <c r="E15" s="45">
        <f>IFERROR(INDEX('STEP2 工程の分解'!$M$25:$M$46,MATCH(LARGE('STEP2 工程の分解'!$P$25:$P$46,10),'STEP2 工程の分解'!$P$25:$P$46,0)),"")</f>
        <v/>
      </c>
      <c r="F15" s="16">
        <f>IFERROR(INDEX('STEP2 工程の分解'!$N$25:$N$46,MATCH(LARGE('STEP2 工程の分解'!$P$25:$P$46,10),'STEP2 工程の分解'!$P$25:$P$46,0)),"")</f>
        <v/>
      </c>
      <c r="G15" s="52">
        <f>IFERROR(IF($E15="","",ROUND($E15*'STEP2 工程の分解'!$N$9,0)),"")</f>
        <v/>
      </c>
      <c r="H15" s="17">
        <f>IFERROR(INDEX('STEP2 工程の分解'!$O$25:$O$46,MATCH(LARGE('STEP2 工程の分解'!$P$25:$P$46,10),'STEP2 工程の分解'!$P$25:$P$46,0)),"")</f>
        <v/>
      </c>
    </row>
    <row r="18" ht="22.8" customHeight="1">
      <c r="B18" s="20" t="inlineStr">
        <is>
          <t>ランクの読み方</t>
        </is>
      </c>
    </row>
    <row r="20" ht="24" customHeight="1">
      <c r="B20" s="21" t="inlineStr">
        <is>
          <t>ランク</t>
        </is>
      </c>
      <c r="C20" s="21" t="inlineStr">
        <is>
          <t>年間の削減見込み</t>
        </is>
      </c>
      <c r="D20" s="21" t="inlineStr">
        <is>
          <t>どうするか</t>
        </is>
      </c>
      <c r="E20" s="21" t="inlineStr"/>
    </row>
    <row r="21" ht="30" customHeight="1">
      <c r="B21" s="53" t="inlineStr">
        <is>
          <t>A</t>
        </is>
      </c>
      <c r="C21" s="14" t="inlineStr">
        <is>
          <t>20時間以上</t>
        </is>
      </c>
      <c r="D21" s="15" t="inlineStr">
        <is>
          <t>最優先です。Day2でここに手を入れてください。年に2.5人日より大きい削減にあたります</t>
        </is>
      </c>
    </row>
    <row r="22" ht="30" customHeight="1">
      <c r="B22" s="53" t="inlineStr">
        <is>
          <t>B</t>
        </is>
      </c>
      <c r="C22" s="14" t="inlineStr">
        <is>
          <t>8時間以上</t>
        </is>
      </c>
      <c r="D22" s="15" t="inlineStr">
        <is>
          <t>Aが終わってから着手してください。Aが無い場合は、この中の一番上を選びます</t>
        </is>
      </c>
    </row>
    <row r="23" ht="30" customHeight="1">
      <c r="B23" s="54" t="inlineStr">
        <is>
          <t>C</t>
        </is>
      </c>
      <c r="C23" s="14" t="inlineStr">
        <is>
          <t>3時間以上</t>
        </is>
      </c>
      <c r="D23" s="15" t="inlineStr">
        <is>
          <t>余力があれば。手を入れる価値はありますが、作る手間と見合うか確かめてください</t>
        </is>
      </c>
    </row>
    <row r="24" ht="30" customHeight="1">
      <c r="B24" s="54" t="inlineStr">
        <is>
          <t>D</t>
        </is>
      </c>
      <c r="C24" s="14" t="inlineStr">
        <is>
          <t>3時間未満</t>
        </is>
      </c>
      <c r="D24" s="15" t="inlineStr">
        <is>
          <t>今回は見送ってください。同じ工程を複数人がやっている場合だけ、チーム集計で再検討します</t>
        </is>
      </c>
    </row>
    <row r="26">
      <c r="B26" s="55" t="inlineStr">
        <is>
          <t>ここに何も出てこない場合は、STEP2の入力が足りていません。1回あたりの時間・頻度・人の判断・手順の一定さ・データの形の5つが埋まって、はじめて計算されます。</t>
        </is>
      </c>
      <c r="C26" s="24" t="n"/>
      <c r="D26" s="24" t="n"/>
      <c r="E26" s="24" t="n"/>
      <c r="F26" s="24" t="n"/>
      <c r="G26" s="24" t="n"/>
      <c r="H26" s="7" t="n"/>
    </row>
    <row r="27">
      <c r="B27" s="10" t="n"/>
      <c r="C27" s="25" t="n"/>
      <c r="D27" s="25" t="n"/>
      <c r="E27" s="25" t="n"/>
      <c r="F27" s="25" t="n"/>
      <c r="G27" s="25" t="n"/>
      <c r="H27" s="11" t="n"/>
    </row>
  </sheetData>
  <mergeCells count="4">
    <mergeCell ref="B2:G2"/>
    <mergeCell ref="B26:H27"/>
    <mergeCell ref="B18:G18"/>
    <mergeCell ref="B3:H3"/>
  </mergeCells>
  <conditionalFormatting sqref="B6:H15">
    <cfRule type="expression" priority="1" dxfId="0" stopIfTrue="0">
      <formula>$F6="A"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K4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14" customWidth="1" min="3" max="3"/>
    <col width="18" customWidth="1" min="4" max="4"/>
    <col width="26" customWidth="1" min="5" max="5"/>
    <col width="16" customWidth="1" min="6" max="6"/>
    <col width="14" customWidth="1" min="7" max="7"/>
    <col width="9" customWidth="1" min="8" max="8"/>
    <col width="12" customWidth="1" min="9" max="9"/>
    <col width="26" customWidth="1" min="10" max="10"/>
    <col hidden="1" width="3" customWidth="1" min="11" max="11"/>
  </cols>
  <sheetData>
    <row r="2" ht="30.4" customHeight="1">
      <c r="B2" s="1" t="inlineStr">
        <is>
          <t>チームで持ち寄る</t>
        </is>
      </c>
    </row>
    <row r="3" ht="32" customHeight="1">
      <c r="B3" s="2" t="inlineStr">
        <is>
          <t>各自のSTEP3の上位を、この表に貼り付けてください。部署ごとの合計と、複数の人が挙げた工程が自動で出ます。同じ工程が2人以上から出たら、個人で直すのではなくチームで1つ作って共有したほうが早い、という合図です。</t>
        </is>
      </c>
    </row>
    <row r="5">
      <c r="B5" s="28" t="inlineStr">
        <is>
          <t>持ち寄った工程の数</t>
        </is>
      </c>
      <c r="C5" s="33" t="n"/>
      <c r="D5" s="33" t="n"/>
      <c r="E5" s="28" t="inlineStr">
        <is>
          <t>チーム全体の削減見込み</t>
        </is>
      </c>
      <c r="F5" s="33" t="n"/>
      <c r="G5" s="33" t="n"/>
      <c r="H5" s="28" t="inlineStr">
        <is>
          <t>共通化できそうな工程</t>
        </is>
      </c>
      <c r="I5" s="33" t="n"/>
      <c r="J5" s="33" t="n"/>
    </row>
    <row r="6" ht="30" customHeight="1">
      <c r="B6" s="35">
        <f>COUNTIF(E10:E39,"?*")</f>
        <v/>
      </c>
      <c r="C6" s="33" t="n"/>
      <c r="D6" s="36" t="inlineStr">
        <is>
          <t>件</t>
        </is>
      </c>
      <c r="E6" s="35">
        <f>IFERROR(ROUND(SUM(G10:G39),0),0)</f>
        <v/>
      </c>
      <c r="F6" s="33" t="n"/>
      <c r="G6" s="36" t="inlineStr">
        <is>
          <t>時間／年</t>
        </is>
      </c>
      <c r="H6" s="35">
        <f>SUM(K10:K39)</f>
        <v/>
      </c>
      <c r="I6" s="33" t="n"/>
      <c r="J6" s="36" t="inlineStr">
        <is>
          <t>種類</t>
        </is>
      </c>
    </row>
    <row r="9" ht="36" customHeight="1">
      <c r="B9" s="13" t="inlineStr"/>
      <c r="C9" s="13" t="inlineStr">
        <is>
          <t>お名前</t>
        </is>
      </c>
      <c r="D9" s="13" t="inlineStr">
        <is>
          <t>部署</t>
        </is>
      </c>
      <c r="E9" s="13" t="inlineStr">
        <is>
          <t>工程の名前</t>
        </is>
      </c>
      <c r="F9" s="13" t="inlineStr">
        <is>
          <t>AI適性</t>
        </is>
      </c>
      <c r="G9" s="13" t="inlineStr">
        <is>
          <t>年間削減見込み（時間）</t>
        </is>
      </c>
      <c r="H9" s="13" t="inlineStr">
        <is>
          <t>着手ランク</t>
        </is>
      </c>
      <c r="I9" s="44" t="inlineStr">
        <is>
          <t>何人が挙げたか</t>
        </is>
      </c>
      <c r="J9" s="44" t="inlineStr">
        <is>
          <t>チームでの扱い</t>
        </is>
      </c>
    </row>
    <row r="10" ht="26" customHeight="1">
      <c r="B10" s="14" t="n">
        <v>1</v>
      </c>
      <c r="C10" s="15" t="n"/>
      <c r="D10" s="15" t="n"/>
      <c r="E10" s="15" t="n"/>
      <c r="F10" s="14" t="n"/>
      <c r="G10" s="50" t="n"/>
      <c r="H10" s="14" t="n"/>
      <c r="I10" s="16">
        <f>IFERROR(IF($E10="","",COUNTIF($E$10:$E$39,$E10)),"")</f>
        <v/>
      </c>
      <c r="J10" s="17">
        <f>IFERROR(IF($E10="","",IF($I10&gt;=2,"共通化の候補。1人が作って全員で使う",IF($H10="A","個人で着手。できたらチームへ共有","個人で進める"))),"")</f>
        <v/>
      </c>
      <c r="K10" s="38">
        <f>IFERROR(IF($E10="","",IF(AND(COUNTIF($E$10:$E10,$E10)=1,$I10&gt;=2),1,0)),"")</f>
        <v/>
      </c>
    </row>
    <row r="11" ht="26" customHeight="1">
      <c r="B11" s="14" t="n">
        <v>2</v>
      </c>
      <c r="C11" s="15" t="n"/>
      <c r="D11" s="15" t="n"/>
      <c r="E11" s="15" t="n"/>
      <c r="F11" s="14" t="n"/>
      <c r="G11" s="50" t="n"/>
      <c r="H11" s="14" t="n"/>
      <c r="I11" s="16">
        <f>IFERROR(IF($E11="","",COUNTIF($E$10:$E$39,$E11)),"")</f>
        <v/>
      </c>
      <c r="J11" s="17">
        <f>IFERROR(IF($E11="","",IF($I11&gt;=2,"共通化の候補。1人が作って全員で使う",IF($H11="A","個人で着手。できたらチームへ共有","個人で進める"))),"")</f>
        <v/>
      </c>
      <c r="K11" s="38">
        <f>IFERROR(IF($E11="","",IF(AND(COUNTIF($E$10:$E11,$E11)=1,$I11&gt;=2),1,0)),"")</f>
        <v/>
      </c>
    </row>
    <row r="12" ht="26" customHeight="1">
      <c r="B12" s="14" t="n">
        <v>3</v>
      </c>
      <c r="C12" s="15" t="n"/>
      <c r="D12" s="15" t="n"/>
      <c r="E12" s="15" t="n"/>
      <c r="F12" s="14" t="n"/>
      <c r="G12" s="50" t="n"/>
      <c r="H12" s="14" t="n"/>
      <c r="I12" s="16">
        <f>IFERROR(IF($E12="","",COUNTIF($E$10:$E$39,$E12)),"")</f>
        <v/>
      </c>
      <c r="J12" s="17">
        <f>IFERROR(IF($E12="","",IF($I12&gt;=2,"共通化の候補。1人が作って全員で使う",IF($H12="A","個人で着手。できたらチームへ共有","個人で進める"))),"")</f>
        <v/>
      </c>
      <c r="K12" s="38">
        <f>IFERROR(IF($E12="","",IF(AND(COUNTIF($E$10:$E12,$E12)=1,$I12&gt;=2),1,0)),"")</f>
        <v/>
      </c>
    </row>
    <row r="13" ht="26" customHeight="1">
      <c r="B13" s="14" t="n">
        <v>4</v>
      </c>
      <c r="C13" s="15" t="n"/>
      <c r="D13" s="15" t="n"/>
      <c r="E13" s="15" t="n"/>
      <c r="F13" s="14" t="n"/>
      <c r="G13" s="50" t="n"/>
      <c r="H13" s="14" t="n"/>
      <c r="I13" s="16">
        <f>IFERROR(IF($E13="","",COUNTIF($E$10:$E$39,$E13)),"")</f>
        <v/>
      </c>
      <c r="J13" s="17">
        <f>IFERROR(IF($E13="","",IF($I13&gt;=2,"共通化の候補。1人が作って全員で使う",IF($H13="A","個人で着手。できたらチームへ共有","個人で進める"))),"")</f>
        <v/>
      </c>
      <c r="K13" s="38">
        <f>IFERROR(IF($E13="","",IF(AND(COUNTIF($E$10:$E13,$E13)=1,$I13&gt;=2),1,0)),"")</f>
        <v/>
      </c>
    </row>
    <row r="14" ht="26" customHeight="1">
      <c r="B14" s="14" t="n">
        <v>5</v>
      </c>
      <c r="C14" s="15" t="n"/>
      <c r="D14" s="15" t="n"/>
      <c r="E14" s="15" t="n"/>
      <c r="F14" s="14" t="n"/>
      <c r="G14" s="50" t="n"/>
      <c r="H14" s="14" t="n"/>
      <c r="I14" s="16">
        <f>IFERROR(IF($E14="","",COUNTIF($E$10:$E$39,$E14)),"")</f>
        <v/>
      </c>
      <c r="J14" s="17">
        <f>IFERROR(IF($E14="","",IF($I14&gt;=2,"共通化の候補。1人が作って全員で使う",IF($H14="A","個人で着手。できたらチームへ共有","個人で進める"))),"")</f>
        <v/>
      </c>
      <c r="K14" s="38">
        <f>IFERROR(IF($E14="","",IF(AND(COUNTIF($E$10:$E14,$E14)=1,$I14&gt;=2),1,0)),"")</f>
        <v/>
      </c>
    </row>
    <row r="15" ht="26" customHeight="1">
      <c r="B15" s="14" t="n">
        <v>6</v>
      </c>
      <c r="C15" s="15" t="n"/>
      <c r="D15" s="15" t="n"/>
      <c r="E15" s="15" t="n"/>
      <c r="F15" s="14" t="n"/>
      <c r="G15" s="50" t="n"/>
      <c r="H15" s="14" t="n"/>
      <c r="I15" s="16">
        <f>IFERROR(IF($E15="","",COUNTIF($E$10:$E$39,$E15)),"")</f>
        <v/>
      </c>
      <c r="J15" s="17">
        <f>IFERROR(IF($E15="","",IF($I15&gt;=2,"共通化の候補。1人が作って全員で使う",IF($H15="A","個人で着手。できたらチームへ共有","個人で進める"))),"")</f>
        <v/>
      </c>
      <c r="K15" s="38">
        <f>IFERROR(IF($E15="","",IF(AND(COUNTIF($E$10:$E15,$E15)=1,$I15&gt;=2),1,0)),"")</f>
        <v/>
      </c>
    </row>
    <row r="16" ht="26" customHeight="1">
      <c r="B16" s="14" t="n">
        <v>7</v>
      </c>
      <c r="C16" s="15" t="n"/>
      <c r="D16" s="15" t="n"/>
      <c r="E16" s="15" t="n"/>
      <c r="F16" s="14" t="n"/>
      <c r="G16" s="50" t="n"/>
      <c r="H16" s="14" t="n"/>
      <c r="I16" s="16">
        <f>IFERROR(IF($E16="","",COUNTIF($E$10:$E$39,$E16)),"")</f>
        <v/>
      </c>
      <c r="J16" s="17">
        <f>IFERROR(IF($E16="","",IF($I16&gt;=2,"共通化の候補。1人が作って全員で使う",IF($H16="A","個人で着手。できたらチームへ共有","個人で進める"))),"")</f>
        <v/>
      </c>
      <c r="K16" s="38">
        <f>IFERROR(IF($E16="","",IF(AND(COUNTIF($E$10:$E16,$E16)=1,$I16&gt;=2),1,0)),"")</f>
        <v/>
      </c>
    </row>
    <row r="17" ht="26" customHeight="1">
      <c r="B17" s="14" t="n">
        <v>8</v>
      </c>
      <c r="C17" s="15" t="n"/>
      <c r="D17" s="15" t="n"/>
      <c r="E17" s="15" t="n"/>
      <c r="F17" s="14" t="n"/>
      <c r="G17" s="50" t="n"/>
      <c r="H17" s="14" t="n"/>
      <c r="I17" s="16">
        <f>IFERROR(IF($E17="","",COUNTIF($E$10:$E$39,$E17)),"")</f>
        <v/>
      </c>
      <c r="J17" s="17">
        <f>IFERROR(IF($E17="","",IF($I17&gt;=2,"共通化の候補。1人が作って全員で使う",IF($H17="A","個人で着手。できたらチームへ共有","個人で進める"))),"")</f>
        <v/>
      </c>
      <c r="K17" s="38">
        <f>IFERROR(IF($E17="","",IF(AND(COUNTIF($E$10:$E17,$E17)=1,$I17&gt;=2),1,0)),"")</f>
        <v/>
      </c>
    </row>
    <row r="18" ht="26" customHeight="1">
      <c r="B18" s="14" t="n">
        <v>9</v>
      </c>
      <c r="C18" s="15" t="n"/>
      <c r="D18" s="15" t="n"/>
      <c r="E18" s="15" t="n"/>
      <c r="F18" s="14" t="n"/>
      <c r="G18" s="50" t="n"/>
      <c r="H18" s="14" t="n"/>
      <c r="I18" s="16">
        <f>IFERROR(IF($E18="","",COUNTIF($E$10:$E$39,$E18)),"")</f>
        <v/>
      </c>
      <c r="J18" s="17">
        <f>IFERROR(IF($E18="","",IF($I18&gt;=2,"共通化の候補。1人が作って全員で使う",IF($H18="A","個人で着手。できたらチームへ共有","個人で進める"))),"")</f>
        <v/>
      </c>
      <c r="K18" s="38">
        <f>IFERROR(IF($E18="","",IF(AND(COUNTIF($E$10:$E18,$E18)=1,$I18&gt;=2),1,0)),"")</f>
        <v/>
      </c>
    </row>
    <row r="19" ht="26" customHeight="1">
      <c r="B19" s="14" t="n">
        <v>10</v>
      </c>
      <c r="C19" s="15" t="n"/>
      <c r="D19" s="15" t="n"/>
      <c r="E19" s="15" t="n"/>
      <c r="F19" s="14" t="n"/>
      <c r="G19" s="50" t="n"/>
      <c r="H19" s="14" t="n"/>
      <c r="I19" s="16">
        <f>IFERROR(IF($E19="","",COUNTIF($E$10:$E$39,$E19)),"")</f>
        <v/>
      </c>
      <c r="J19" s="17">
        <f>IFERROR(IF($E19="","",IF($I19&gt;=2,"共通化の候補。1人が作って全員で使う",IF($H19="A","個人で着手。できたらチームへ共有","個人で進める"))),"")</f>
        <v/>
      </c>
      <c r="K19" s="38">
        <f>IFERROR(IF($E19="","",IF(AND(COUNTIF($E$10:$E19,$E19)=1,$I19&gt;=2),1,0)),"")</f>
        <v/>
      </c>
    </row>
    <row r="20" ht="26" customHeight="1">
      <c r="B20" s="14" t="n">
        <v>11</v>
      </c>
      <c r="C20" s="15" t="n"/>
      <c r="D20" s="15" t="n"/>
      <c r="E20" s="15" t="n"/>
      <c r="F20" s="14" t="n"/>
      <c r="G20" s="50" t="n"/>
      <c r="H20" s="14" t="n"/>
      <c r="I20" s="16">
        <f>IFERROR(IF($E20="","",COUNTIF($E$10:$E$39,$E20)),"")</f>
        <v/>
      </c>
      <c r="J20" s="17">
        <f>IFERROR(IF($E20="","",IF($I20&gt;=2,"共通化の候補。1人が作って全員で使う",IF($H20="A","個人で着手。できたらチームへ共有","個人で進める"))),"")</f>
        <v/>
      </c>
      <c r="K20" s="38">
        <f>IFERROR(IF($E20="","",IF(AND(COUNTIF($E$10:$E20,$E20)=1,$I20&gt;=2),1,0)),"")</f>
        <v/>
      </c>
    </row>
    <row r="21" ht="26" customHeight="1">
      <c r="B21" s="14" t="n">
        <v>12</v>
      </c>
      <c r="C21" s="15" t="n"/>
      <c r="D21" s="15" t="n"/>
      <c r="E21" s="15" t="n"/>
      <c r="F21" s="14" t="n"/>
      <c r="G21" s="50" t="n"/>
      <c r="H21" s="14" t="n"/>
      <c r="I21" s="16">
        <f>IFERROR(IF($E21="","",COUNTIF($E$10:$E$39,$E21)),"")</f>
        <v/>
      </c>
      <c r="J21" s="17">
        <f>IFERROR(IF($E21="","",IF($I21&gt;=2,"共通化の候補。1人が作って全員で使う",IF($H21="A","個人で着手。できたらチームへ共有","個人で進める"))),"")</f>
        <v/>
      </c>
      <c r="K21" s="38">
        <f>IFERROR(IF($E21="","",IF(AND(COUNTIF($E$10:$E21,$E21)=1,$I21&gt;=2),1,0)),"")</f>
        <v/>
      </c>
    </row>
    <row r="22" ht="26" customHeight="1">
      <c r="B22" s="14" t="n">
        <v>13</v>
      </c>
      <c r="C22" s="15" t="n"/>
      <c r="D22" s="15" t="n"/>
      <c r="E22" s="15" t="n"/>
      <c r="F22" s="14" t="n"/>
      <c r="G22" s="50" t="n"/>
      <c r="H22" s="14" t="n"/>
      <c r="I22" s="16">
        <f>IFERROR(IF($E22="","",COUNTIF($E$10:$E$39,$E22)),"")</f>
        <v/>
      </c>
      <c r="J22" s="17">
        <f>IFERROR(IF($E22="","",IF($I22&gt;=2,"共通化の候補。1人が作って全員で使う",IF($H22="A","個人で着手。できたらチームへ共有","個人で進める"))),"")</f>
        <v/>
      </c>
      <c r="K22" s="38">
        <f>IFERROR(IF($E22="","",IF(AND(COUNTIF($E$10:$E22,$E22)=1,$I22&gt;=2),1,0)),"")</f>
        <v/>
      </c>
    </row>
    <row r="23" ht="26" customHeight="1">
      <c r="B23" s="14" t="n">
        <v>14</v>
      </c>
      <c r="C23" s="15" t="n"/>
      <c r="D23" s="15" t="n"/>
      <c r="E23" s="15" t="n"/>
      <c r="F23" s="14" t="n"/>
      <c r="G23" s="50" t="n"/>
      <c r="H23" s="14" t="n"/>
      <c r="I23" s="16">
        <f>IFERROR(IF($E23="","",COUNTIF($E$10:$E$39,$E23)),"")</f>
        <v/>
      </c>
      <c r="J23" s="17">
        <f>IFERROR(IF($E23="","",IF($I23&gt;=2,"共通化の候補。1人が作って全員で使う",IF($H23="A","個人で着手。できたらチームへ共有","個人で進める"))),"")</f>
        <v/>
      </c>
      <c r="K23" s="38">
        <f>IFERROR(IF($E23="","",IF(AND(COUNTIF($E$10:$E23,$E23)=1,$I23&gt;=2),1,0)),"")</f>
        <v/>
      </c>
    </row>
    <row r="24" ht="26" customHeight="1">
      <c r="B24" s="14" t="n">
        <v>15</v>
      </c>
      <c r="C24" s="15" t="n"/>
      <c r="D24" s="15" t="n"/>
      <c r="E24" s="15" t="n"/>
      <c r="F24" s="14" t="n"/>
      <c r="G24" s="50" t="n"/>
      <c r="H24" s="14" t="n"/>
      <c r="I24" s="16">
        <f>IFERROR(IF($E24="","",COUNTIF($E$10:$E$39,$E24)),"")</f>
        <v/>
      </c>
      <c r="J24" s="17">
        <f>IFERROR(IF($E24="","",IF($I24&gt;=2,"共通化の候補。1人が作って全員で使う",IF($H24="A","個人で着手。できたらチームへ共有","個人で進める"))),"")</f>
        <v/>
      </c>
      <c r="K24" s="38">
        <f>IFERROR(IF($E24="","",IF(AND(COUNTIF($E$10:$E24,$E24)=1,$I24&gt;=2),1,0)),"")</f>
        <v/>
      </c>
    </row>
    <row r="25" ht="26" customHeight="1">
      <c r="B25" s="14" t="n">
        <v>16</v>
      </c>
      <c r="C25" s="15" t="n"/>
      <c r="D25" s="15" t="n"/>
      <c r="E25" s="15" t="n"/>
      <c r="F25" s="14" t="n"/>
      <c r="G25" s="50" t="n"/>
      <c r="H25" s="14" t="n"/>
      <c r="I25" s="16">
        <f>IFERROR(IF($E25="","",COUNTIF($E$10:$E$39,$E25)),"")</f>
        <v/>
      </c>
      <c r="J25" s="17">
        <f>IFERROR(IF($E25="","",IF($I25&gt;=2,"共通化の候補。1人が作って全員で使う",IF($H25="A","個人で着手。できたらチームへ共有","個人で進める"))),"")</f>
        <v/>
      </c>
      <c r="K25" s="38">
        <f>IFERROR(IF($E25="","",IF(AND(COUNTIF($E$10:$E25,$E25)=1,$I25&gt;=2),1,0)),"")</f>
        <v/>
      </c>
    </row>
    <row r="26" ht="26" customHeight="1">
      <c r="B26" s="14" t="n">
        <v>17</v>
      </c>
      <c r="C26" s="15" t="n"/>
      <c r="D26" s="15" t="n"/>
      <c r="E26" s="15" t="n"/>
      <c r="F26" s="14" t="n"/>
      <c r="G26" s="50" t="n"/>
      <c r="H26" s="14" t="n"/>
      <c r="I26" s="16">
        <f>IFERROR(IF($E26="","",COUNTIF($E$10:$E$39,$E26)),"")</f>
        <v/>
      </c>
      <c r="J26" s="17">
        <f>IFERROR(IF($E26="","",IF($I26&gt;=2,"共通化の候補。1人が作って全員で使う",IF($H26="A","個人で着手。できたらチームへ共有","個人で進める"))),"")</f>
        <v/>
      </c>
      <c r="K26" s="38">
        <f>IFERROR(IF($E26="","",IF(AND(COUNTIF($E$10:$E26,$E26)=1,$I26&gt;=2),1,0)),"")</f>
        <v/>
      </c>
    </row>
    <row r="27" ht="26" customHeight="1">
      <c r="B27" s="14" t="n">
        <v>18</v>
      </c>
      <c r="C27" s="15" t="n"/>
      <c r="D27" s="15" t="n"/>
      <c r="E27" s="15" t="n"/>
      <c r="F27" s="14" t="n"/>
      <c r="G27" s="50" t="n"/>
      <c r="H27" s="14" t="n"/>
      <c r="I27" s="16">
        <f>IFERROR(IF($E27="","",COUNTIF($E$10:$E$39,$E27)),"")</f>
        <v/>
      </c>
      <c r="J27" s="17">
        <f>IFERROR(IF($E27="","",IF($I27&gt;=2,"共通化の候補。1人が作って全員で使う",IF($H27="A","個人で着手。できたらチームへ共有","個人で進める"))),"")</f>
        <v/>
      </c>
      <c r="K27" s="38">
        <f>IFERROR(IF($E27="","",IF(AND(COUNTIF($E$10:$E27,$E27)=1,$I27&gt;=2),1,0)),"")</f>
        <v/>
      </c>
    </row>
    <row r="28" ht="26" customHeight="1">
      <c r="B28" s="14" t="n">
        <v>19</v>
      </c>
      <c r="C28" s="15" t="n"/>
      <c r="D28" s="15" t="n"/>
      <c r="E28" s="15" t="n"/>
      <c r="F28" s="14" t="n"/>
      <c r="G28" s="50" t="n"/>
      <c r="H28" s="14" t="n"/>
      <c r="I28" s="16">
        <f>IFERROR(IF($E28="","",COUNTIF($E$10:$E$39,$E28)),"")</f>
        <v/>
      </c>
      <c r="J28" s="17">
        <f>IFERROR(IF($E28="","",IF($I28&gt;=2,"共通化の候補。1人が作って全員で使う",IF($H28="A","個人で着手。できたらチームへ共有","個人で進める"))),"")</f>
        <v/>
      </c>
      <c r="K28" s="38">
        <f>IFERROR(IF($E28="","",IF(AND(COUNTIF($E$10:$E28,$E28)=1,$I28&gt;=2),1,0)),"")</f>
        <v/>
      </c>
    </row>
    <row r="29" ht="26" customHeight="1">
      <c r="B29" s="14" t="n">
        <v>20</v>
      </c>
      <c r="C29" s="15" t="n"/>
      <c r="D29" s="15" t="n"/>
      <c r="E29" s="15" t="n"/>
      <c r="F29" s="14" t="n"/>
      <c r="G29" s="50" t="n"/>
      <c r="H29" s="14" t="n"/>
      <c r="I29" s="16">
        <f>IFERROR(IF($E29="","",COUNTIF($E$10:$E$39,$E29)),"")</f>
        <v/>
      </c>
      <c r="J29" s="17">
        <f>IFERROR(IF($E29="","",IF($I29&gt;=2,"共通化の候補。1人が作って全員で使う",IF($H29="A","個人で着手。できたらチームへ共有","個人で進める"))),"")</f>
        <v/>
      </c>
      <c r="K29" s="38">
        <f>IFERROR(IF($E29="","",IF(AND(COUNTIF($E$10:$E29,$E29)=1,$I29&gt;=2),1,0)),"")</f>
        <v/>
      </c>
    </row>
    <row r="30" ht="26" customHeight="1">
      <c r="B30" s="14" t="n">
        <v>21</v>
      </c>
      <c r="C30" s="15" t="n"/>
      <c r="D30" s="15" t="n"/>
      <c r="E30" s="15" t="n"/>
      <c r="F30" s="14" t="n"/>
      <c r="G30" s="50" t="n"/>
      <c r="H30" s="14" t="n"/>
      <c r="I30" s="16">
        <f>IFERROR(IF($E30="","",COUNTIF($E$10:$E$39,$E30)),"")</f>
        <v/>
      </c>
      <c r="J30" s="17">
        <f>IFERROR(IF($E30="","",IF($I30&gt;=2,"共通化の候補。1人が作って全員で使う",IF($H30="A","個人で着手。できたらチームへ共有","個人で進める"))),"")</f>
        <v/>
      </c>
      <c r="K30" s="38">
        <f>IFERROR(IF($E30="","",IF(AND(COUNTIF($E$10:$E30,$E30)=1,$I30&gt;=2),1,0)),"")</f>
        <v/>
      </c>
    </row>
    <row r="31" ht="26" customHeight="1">
      <c r="B31" s="14" t="n">
        <v>22</v>
      </c>
      <c r="C31" s="15" t="n"/>
      <c r="D31" s="15" t="n"/>
      <c r="E31" s="15" t="n"/>
      <c r="F31" s="14" t="n"/>
      <c r="G31" s="50" t="n"/>
      <c r="H31" s="14" t="n"/>
      <c r="I31" s="16">
        <f>IFERROR(IF($E31="","",COUNTIF($E$10:$E$39,$E31)),"")</f>
        <v/>
      </c>
      <c r="J31" s="17">
        <f>IFERROR(IF($E31="","",IF($I31&gt;=2,"共通化の候補。1人が作って全員で使う",IF($H31="A","個人で着手。できたらチームへ共有","個人で進める"))),"")</f>
        <v/>
      </c>
      <c r="K31" s="38">
        <f>IFERROR(IF($E31="","",IF(AND(COUNTIF($E$10:$E31,$E31)=1,$I31&gt;=2),1,0)),"")</f>
        <v/>
      </c>
    </row>
    <row r="32" ht="26" customHeight="1">
      <c r="B32" s="14" t="n">
        <v>23</v>
      </c>
      <c r="C32" s="15" t="n"/>
      <c r="D32" s="15" t="n"/>
      <c r="E32" s="15" t="n"/>
      <c r="F32" s="14" t="n"/>
      <c r="G32" s="50" t="n"/>
      <c r="H32" s="14" t="n"/>
      <c r="I32" s="16">
        <f>IFERROR(IF($E32="","",COUNTIF($E$10:$E$39,$E32)),"")</f>
        <v/>
      </c>
      <c r="J32" s="17">
        <f>IFERROR(IF($E32="","",IF($I32&gt;=2,"共通化の候補。1人が作って全員で使う",IF($H32="A","個人で着手。できたらチームへ共有","個人で進める"))),"")</f>
        <v/>
      </c>
      <c r="K32" s="38">
        <f>IFERROR(IF($E32="","",IF(AND(COUNTIF($E$10:$E32,$E32)=1,$I32&gt;=2),1,0)),"")</f>
        <v/>
      </c>
    </row>
    <row r="33" ht="26" customHeight="1">
      <c r="B33" s="14" t="n">
        <v>24</v>
      </c>
      <c r="C33" s="15" t="n"/>
      <c r="D33" s="15" t="n"/>
      <c r="E33" s="15" t="n"/>
      <c r="F33" s="14" t="n"/>
      <c r="G33" s="50" t="n"/>
      <c r="H33" s="14" t="n"/>
      <c r="I33" s="16">
        <f>IFERROR(IF($E33="","",COUNTIF($E$10:$E$39,$E33)),"")</f>
        <v/>
      </c>
      <c r="J33" s="17">
        <f>IFERROR(IF($E33="","",IF($I33&gt;=2,"共通化の候補。1人が作って全員で使う",IF($H33="A","個人で着手。できたらチームへ共有","個人で進める"))),"")</f>
        <v/>
      </c>
      <c r="K33" s="38">
        <f>IFERROR(IF($E33="","",IF(AND(COUNTIF($E$10:$E33,$E33)=1,$I33&gt;=2),1,0)),"")</f>
        <v/>
      </c>
    </row>
    <row r="34" ht="26" customHeight="1">
      <c r="B34" s="14" t="n">
        <v>25</v>
      </c>
      <c r="C34" s="15" t="n"/>
      <c r="D34" s="15" t="n"/>
      <c r="E34" s="15" t="n"/>
      <c r="F34" s="14" t="n"/>
      <c r="G34" s="50" t="n"/>
      <c r="H34" s="14" t="n"/>
      <c r="I34" s="16">
        <f>IFERROR(IF($E34="","",COUNTIF($E$10:$E$39,$E34)),"")</f>
        <v/>
      </c>
      <c r="J34" s="17">
        <f>IFERROR(IF($E34="","",IF($I34&gt;=2,"共通化の候補。1人が作って全員で使う",IF($H34="A","個人で着手。できたらチームへ共有","個人で進める"))),"")</f>
        <v/>
      </c>
      <c r="K34" s="38">
        <f>IFERROR(IF($E34="","",IF(AND(COUNTIF($E$10:$E34,$E34)=1,$I34&gt;=2),1,0)),"")</f>
        <v/>
      </c>
    </row>
    <row r="35" ht="26" customHeight="1">
      <c r="B35" s="14" t="n">
        <v>26</v>
      </c>
      <c r="C35" s="15" t="n"/>
      <c r="D35" s="15" t="n"/>
      <c r="E35" s="15" t="n"/>
      <c r="F35" s="14" t="n"/>
      <c r="G35" s="50" t="n"/>
      <c r="H35" s="14" t="n"/>
      <c r="I35" s="16">
        <f>IFERROR(IF($E35="","",COUNTIF($E$10:$E$39,$E35)),"")</f>
        <v/>
      </c>
      <c r="J35" s="17">
        <f>IFERROR(IF($E35="","",IF($I35&gt;=2,"共通化の候補。1人が作って全員で使う",IF($H35="A","個人で着手。できたらチームへ共有","個人で進める"))),"")</f>
        <v/>
      </c>
      <c r="K35" s="38">
        <f>IFERROR(IF($E35="","",IF(AND(COUNTIF($E$10:$E35,$E35)=1,$I35&gt;=2),1,0)),"")</f>
        <v/>
      </c>
    </row>
    <row r="36" ht="26" customHeight="1">
      <c r="B36" s="14" t="n">
        <v>27</v>
      </c>
      <c r="C36" s="15" t="n"/>
      <c r="D36" s="15" t="n"/>
      <c r="E36" s="15" t="n"/>
      <c r="F36" s="14" t="n"/>
      <c r="G36" s="50" t="n"/>
      <c r="H36" s="14" t="n"/>
      <c r="I36" s="16">
        <f>IFERROR(IF($E36="","",COUNTIF($E$10:$E$39,$E36)),"")</f>
        <v/>
      </c>
      <c r="J36" s="17">
        <f>IFERROR(IF($E36="","",IF($I36&gt;=2,"共通化の候補。1人が作って全員で使う",IF($H36="A","個人で着手。できたらチームへ共有","個人で進める"))),"")</f>
        <v/>
      </c>
      <c r="K36" s="38">
        <f>IFERROR(IF($E36="","",IF(AND(COUNTIF($E$10:$E36,$E36)=1,$I36&gt;=2),1,0)),"")</f>
        <v/>
      </c>
    </row>
    <row r="37" ht="26" customHeight="1">
      <c r="B37" s="14" t="n">
        <v>28</v>
      </c>
      <c r="C37" s="15" t="n"/>
      <c r="D37" s="15" t="n"/>
      <c r="E37" s="15" t="n"/>
      <c r="F37" s="14" t="n"/>
      <c r="G37" s="50" t="n"/>
      <c r="H37" s="14" t="n"/>
      <c r="I37" s="16">
        <f>IFERROR(IF($E37="","",COUNTIF($E$10:$E$39,$E37)),"")</f>
        <v/>
      </c>
      <c r="J37" s="17">
        <f>IFERROR(IF($E37="","",IF($I37&gt;=2,"共通化の候補。1人が作って全員で使う",IF($H37="A","個人で着手。できたらチームへ共有","個人で進める"))),"")</f>
        <v/>
      </c>
      <c r="K37" s="38">
        <f>IFERROR(IF($E37="","",IF(AND(COUNTIF($E$10:$E37,$E37)=1,$I37&gt;=2),1,0)),"")</f>
        <v/>
      </c>
    </row>
    <row r="38" ht="26" customHeight="1">
      <c r="B38" s="14" t="n">
        <v>29</v>
      </c>
      <c r="C38" s="15" t="n"/>
      <c r="D38" s="15" t="n"/>
      <c r="E38" s="15" t="n"/>
      <c r="F38" s="14" t="n"/>
      <c r="G38" s="50" t="n"/>
      <c r="H38" s="14" t="n"/>
      <c r="I38" s="16">
        <f>IFERROR(IF($E38="","",COUNTIF($E$10:$E$39,$E38)),"")</f>
        <v/>
      </c>
      <c r="J38" s="17">
        <f>IFERROR(IF($E38="","",IF($I38&gt;=2,"共通化の候補。1人が作って全員で使う",IF($H38="A","個人で着手。できたらチームへ共有","個人で進める"))),"")</f>
        <v/>
      </c>
      <c r="K38" s="38">
        <f>IFERROR(IF($E38="","",IF(AND(COUNTIF($E$10:$E38,$E38)=1,$I38&gt;=2),1,0)),"")</f>
        <v/>
      </c>
    </row>
    <row r="39" ht="26" customHeight="1">
      <c r="B39" s="14" t="n">
        <v>30</v>
      </c>
      <c r="C39" s="15" t="n"/>
      <c r="D39" s="15" t="n"/>
      <c r="E39" s="15" t="n"/>
      <c r="F39" s="14" t="n"/>
      <c r="G39" s="50" t="n"/>
      <c r="H39" s="14" t="n"/>
      <c r="I39" s="16">
        <f>IFERROR(IF($E39="","",COUNTIF($E$10:$E$39,$E39)),"")</f>
        <v/>
      </c>
      <c r="J39" s="17">
        <f>IFERROR(IF($E39="","",IF($I39&gt;=2,"共通化の候補。1人が作って全員で使う",IF($H39="A","個人で着手。できたらチームへ共有","個人で進める"))),"")</f>
        <v/>
      </c>
      <c r="K39" s="38">
        <f>IFERROR(IF($E39="","",IF(AND(COUNTIF($E$10:$E39,$E39)=1,$I39&gt;=2),1,0)),"")</f>
        <v/>
      </c>
    </row>
    <row r="42" ht="22.8" customHeight="1">
      <c r="B42" s="20" t="inlineStr">
        <is>
          <t>持ち寄ったあとにやること</t>
        </is>
      </c>
    </row>
    <row r="44" ht="30" customHeight="1">
      <c r="B44" s="56" t="inlineStr">
        <is>
          <t>1</t>
        </is>
      </c>
      <c r="C44" s="57" t="inlineStr">
        <is>
          <t>共通化の候補に印が付いた工程を先に決めます。同じことを何人もが個別に作るのは無駄です</t>
        </is>
      </c>
      <c r="D44" s="33" t="n"/>
      <c r="E44" s="33" t="n"/>
      <c r="F44" s="33" t="n"/>
      <c r="G44" s="33" t="n"/>
      <c r="H44" s="33" t="n"/>
      <c r="I44" s="33" t="n"/>
      <c r="J44" s="33" t="n"/>
    </row>
    <row r="45" ht="30" customHeight="1">
      <c r="B45" s="56" t="inlineStr">
        <is>
          <t>2</t>
        </is>
      </c>
      <c r="C45" s="57" t="inlineStr">
        <is>
          <t>担当を1人決めて、その人が作ります。他の人は使う側に回ります</t>
        </is>
      </c>
      <c r="D45" s="33" t="n"/>
      <c r="E45" s="33" t="n"/>
      <c r="F45" s="33" t="n"/>
      <c r="G45" s="33" t="n"/>
      <c r="H45" s="33" t="n"/>
      <c r="I45" s="33" t="n"/>
      <c r="J45" s="33" t="n"/>
    </row>
    <row r="46" ht="30" customHeight="1">
      <c r="B46" s="56" t="inlineStr">
        <is>
          <t>3</t>
        </is>
      </c>
      <c r="C46" s="57" t="inlineStr">
        <is>
          <t>作ったものは、部署の共有フォルダに置いてください。チャットの履歴に置いたままにしないでください</t>
        </is>
      </c>
      <c r="D46" s="33" t="n"/>
      <c r="E46" s="33" t="n"/>
      <c r="F46" s="33" t="n"/>
      <c r="G46" s="33" t="n"/>
      <c r="H46" s="33" t="n"/>
      <c r="I46" s="33" t="n"/>
      <c r="J46" s="33" t="n"/>
    </row>
    <row r="47" ht="30" customHeight="1">
      <c r="B47" s="56" t="inlineStr">
        <is>
          <t>4</t>
        </is>
      </c>
      <c r="C47" s="57" t="inlineStr">
        <is>
          <t>3か月後にもう一度この表を開いて、実際にどれだけ減ったかを書き足してください。見込みと実績がずれた理由が、次に選ぶときの材料になります</t>
        </is>
      </c>
      <c r="D47" s="33" t="n"/>
      <c r="E47" s="33" t="n"/>
      <c r="F47" s="33" t="n"/>
      <c r="G47" s="33" t="n"/>
      <c r="H47" s="33" t="n"/>
      <c r="I47" s="33" t="n"/>
      <c r="J47" s="33" t="n"/>
    </row>
  </sheetData>
  <mergeCells count="13">
    <mergeCell ref="B2:G2"/>
    <mergeCell ref="B6:C6"/>
    <mergeCell ref="B5:D5"/>
    <mergeCell ref="E6:F6"/>
    <mergeCell ref="H6:I6"/>
    <mergeCell ref="B42:G42"/>
    <mergeCell ref="E5:G5"/>
    <mergeCell ref="H5:J5"/>
    <mergeCell ref="C46:J46"/>
    <mergeCell ref="C47:J47"/>
    <mergeCell ref="B3:I3"/>
    <mergeCell ref="C44:J44"/>
    <mergeCell ref="C45:J45"/>
  </mergeCells>
  <conditionalFormatting sqref="B10:J39">
    <cfRule type="expression" priority="1" dxfId="0" stopIfTrue="0">
      <formula>$I10&gt;=2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O2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20" customWidth="1" min="3" max="3"/>
    <col width="30" customWidth="1" min="4" max="4"/>
    <col width="11" customWidth="1" min="5" max="5"/>
    <col width="13" customWidth="1" min="6" max="6"/>
    <col width="7" customWidth="1" min="7" max="7"/>
    <col width="13" customWidth="1" min="8" max="8"/>
    <col width="13" customWidth="1" min="9" max="9"/>
    <col width="16" customWidth="1" min="10" max="10"/>
    <col width="11" customWidth="1" min="11" max="11"/>
    <col width="16" customWidth="1" min="12" max="12"/>
    <col width="12" customWidth="1" min="13" max="13"/>
    <col width="9" customWidth="1" min="14" max="14"/>
    <col width="28" customWidth="1" min="15" max="15"/>
  </cols>
  <sheetData>
    <row r="2" ht="26.6" customHeight="1">
      <c r="B2" s="12" t="inlineStr">
        <is>
          <t>記入例　仕入請求書と発注データの突合</t>
        </is>
      </c>
    </row>
    <row r="3">
      <c r="B3" s="2" t="inlineStr">
        <is>
          <t>Day1とDay2で共通の題材として扱う、支店管理部のチェック業務です。登場する取引先名・金額はすべて架空のものです。粒度の目安にしてください。</t>
        </is>
      </c>
    </row>
    <row r="5">
      <c r="B5" s="28" t="inlineStr">
        <is>
          <t>部署名</t>
        </is>
      </c>
      <c r="C5" s="58" t="inlineStr">
        <is>
          <t>支店管理部</t>
        </is>
      </c>
      <c r="D5" s="33" t="n"/>
      <c r="E5" s="33" t="n"/>
      <c r="F5" s="33" t="n"/>
    </row>
    <row r="6">
      <c r="B6" s="28" t="inlineStr">
        <is>
          <t>お名前</t>
        </is>
      </c>
      <c r="C6" s="58" t="inlineStr">
        <is>
          <t>（例）</t>
        </is>
      </c>
      <c r="D6" s="33" t="n"/>
      <c r="E6" s="33" t="n"/>
      <c r="F6" s="33" t="n"/>
    </row>
    <row r="7">
      <c r="B7" s="28" t="inlineStr">
        <is>
          <t>業務の名前</t>
        </is>
      </c>
      <c r="C7" s="58" t="inlineStr">
        <is>
          <t>仕入請求書と発注データの突合</t>
        </is>
      </c>
      <c r="D7" s="33" t="n"/>
      <c r="E7" s="33" t="n"/>
      <c r="F7" s="33" t="n"/>
    </row>
    <row r="10" ht="42" customHeight="1">
      <c r="B10" s="13" t="inlineStr">
        <is>
          <t>No.</t>
        </is>
      </c>
      <c r="C10" s="13" t="inlineStr">
        <is>
          <t>工程の名前</t>
        </is>
      </c>
      <c r="D10" s="13" t="inlineStr">
        <is>
          <t>その工程でやっていること</t>
        </is>
      </c>
      <c r="E10" s="13" t="inlineStr">
        <is>
          <t>1回あたりの時間（分）</t>
        </is>
      </c>
      <c r="F10" s="13" t="inlineStr">
        <is>
          <t>頻度</t>
        </is>
      </c>
      <c r="G10" s="13" t="inlineStr">
        <is>
          <t>人数</t>
        </is>
      </c>
      <c r="H10" s="13" t="inlineStr">
        <is>
          <t>人の判断</t>
        </is>
      </c>
      <c r="I10" s="13" t="inlineStr">
        <is>
          <t>手順の一定さ</t>
        </is>
      </c>
      <c r="J10" s="13" t="inlineStr">
        <is>
          <t>データの形</t>
        </is>
      </c>
      <c r="K10" s="44" t="inlineStr">
        <is>
          <t>年間工数（時間）</t>
        </is>
      </c>
      <c r="L10" s="44" t="inlineStr">
        <is>
          <t>AI適性</t>
        </is>
      </c>
      <c r="M10" s="44" t="inlineStr">
        <is>
          <t>年間削減見込み（時間）</t>
        </is>
      </c>
      <c r="N10" s="44" t="inlineStr">
        <is>
          <t>着手ランク</t>
        </is>
      </c>
      <c r="O10" s="13" t="inlineStr">
        <is>
          <t>この工程で困っていること</t>
        </is>
      </c>
    </row>
    <row r="11" ht="34" customHeight="1">
      <c r="B11" s="14" t="n">
        <v>1</v>
      </c>
      <c r="C11" s="15" t="inlineStr">
        <is>
          <t>請求書を集める</t>
        </is>
      </c>
      <c r="D11" s="15" t="inlineStr">
        <is>
          <t>各支店から届いた請求書のPDFを共有フォルダにまとめる</t>
        </is>
      </c>
      <c r="E11" s="14" t="n">
        <v>30</v>
      </c>
      <c r="F11" s="14" t="inlineStr">
        <is>
          <t>月に1回</t>
        </is>
      </c>
      <c r="G11" s="14" t="n">
        <v>1</v>
      </c>
      <c r="H11" s="15" t="inlineStr">
        <is>
          <t>ほとんどない</t>
        </is>
      </c>
      <c r="I11" s="15" t="inlineStr">
        <is>
          <t>毎回同じ手順</t>
        </is>
      </c>
      <c r="J11" s="15" t="inlineStr">
        <is>
          <t>PDFやメールにある</t>
        </is>
      </c>
      <c r="K11" s="45">
        <f>ROUND($E11*VLOOKUP($F11,設定!$A$5:$B$10,2,FALSE)*$G11/60,1)</f>
        <v/>
      </c>
      <c r="L11" s="17">
        <f>IF(VLOOKUP($H11,設定!$D$5:$E$7,2,FALSE)*VLOOKUP($I11,設定!$G$5:$H$7,2,FALSE)*VLOOKUP($J11,設定!$J$5:$K$7,2,FALSE)&gt;=0.5,"任せられそう",IF(VLOOKUP($H11,設定!$D$5:$E$7,2,FALSE)*VLOOKUP($I11,設定!$G$5:$H$7,2,FALSE)*VLOOKUP($J11,設定!$J$5:$K$7,2,FALSE)&gt;=0.25,"一部なら任せられる",IF(VLOOKUP($H11,設定!$D$5:$E$7,2,FALSE)*VLOOKUP($I11,設定!$G$5:$H$7,2,FALSE)*VLOOKUP($J11,設定!$J$5:$K$7,2,FALSE)&gt;=0.1,"補助として使える","人が担う工程")))</f>
        <v/>
      </c>
      <c r="M11" s="45">
        <f>ROUND($K11*VLOOKUP($H11,設定!$D$5:$E$7,2,FALSE)*VLOOKUP($I11,設定!$G$5:$H$7,2,FALSE)*VLOOKUP($J11,設定!$J$5:$K$7,2,FALSE),1)</f>
        <v/>
      </c>
      <c r="N11" s="16">
        <f>IF($M11&gt;=20,"A",IF($M11&gt;=8,"B",IF($M11&gt;=3,"C","D")))</f>
        <v/>
      </c>
      <c r="O11" s="15" t="inlineStr">
        <is>
          <t>添付の保存漏れが起きる</t>
        </is>
      </c>
    </row>
    <row r="12" ht="34" customHeight="1">
      <c r="B12" s="14" t="n">
        <v>2</v>
      </c>
      <c r="C12" s="15" t="inlineStr">
        <is>
          <t>請求書の内容を書き出す</t>
        </is>
      </c>
      <c r="D12" s="15" t="inlineStr">
        <is>
          <t>PDFを1枚ずつ開き、取引先名・請求番号・金額・計上月をExcelに打ち込む</t>
        </is>
      </c>
      <c r="E12" s="14" t="n">
        <v>90</v>
      </c>
      <c r="F12" s="14" t="inlineStr">
        <is>
          <t>月に1回</t>
        </is>
      </c>
      <c r="G12" s="14" t="n">
        <v>3</v>
      </c>
      <c r="H12" s="15" t="inlineStr">
        <is>
          <t>ほとんどない</t>
        </is>
      </c>
      <c r="I12" s="15" t="inlineStr">
        <is>
          <t>毎回同じ手順</t>
        </is>
      </c>
      <c r="J12" s="15" t="inlineStr">
        <is>
          <t>PDFやメールにある</t>
        </is>
      </c>
      <c r="K12" s="45">
        <f>ROUND($E12*VLOOKUP($F12,設定!$A$5:$B$10,2,FALSE)*$G12/60,1)</f>
        <v/>
      </c>
      <c r="L12" s="17">
        <f>IF(VLOOKUP($H12,設定!$D$5:$E$7,2,FALSE)*VLOOKUP($I12,設定!$G$5:$H$7,2,FALSE)*VLOOKUP($J12,設定!$J$5:$K$7,2,FALSE)&gt;=0.5,"任せられそう",IF(VLOOKUP($H12,設定!$D$5:$E$7,2,FALSE)*VLOOKUP($I12,設定!$G$5:$H$7,2,FALSE)*VLOOKUP($J12,設定!$J$5:$K$7,2,FALSE)&gt;=0.25,"一部なら任せられる",IF(VLOOKUP($H12,設定!$D$5:$E$7,2,FALSE)*VLOOKUP($I12,設定!$G$5:$H$7,2,FALSE)*VLOOKUP($J12,設定!$J$5:$K$7,2,FALSE)&gt;=0.1,"補助として使える","人が担う工程")))</f>
        <v/>
      </c>
      <c r="M12" s="45">
        <f>ROUND($K12*VLOOKUP($H12,設定!$D$5:$E$7,2,FALSE)*VLOOKUP($I12,設定!$G$5:$H$7,2,FALSE)*VLOOKUP($J12,設定!$J$5:$K$7,2,FALSE),1)</f>
        <v/>
      </c>
      <c r="N12" s="16">
        <f>IF($M12&gt;=20,"A",IF($M12&gt;=8,"B",IF($M12&gt;=3,"C","D")))</f>
        <v/>
      </c>
      <c r="O12" s="15" t="inlineStr">
        <is>
          <t>枚数が多い月は丸1日かかる。打ち間違いも出る</t>
        </is>
      </c>
    </row>
    <row r="13" ht="34" customHeight="1">
      <c r="B13" s="14" t="n">
        <v>3</v>
      </c>
      <c r="C13" s="15" t="inlineStr">
        <is>
          <t>発注データを取り出す</t>
        </is>
      </c>
      <c r="D13" s="15" t="inlineStr">
        <is>
          <t>基幹システムから当月の発注明細をCSVで落とす</t>
        </is>
      </c>
      <c r="E13" s="14" t="n">
        <v>10</v>
      </c>
      <c r="F13" s="14" t="inlineStr">
        <is>
          <t>月に1回</t>
        </is>
      </c>
      <c r="G13" s="14" t="n">
        <v>1</v>
      </c>
      <c r="H13" s="15" t="inlineStr">
        <is>
          <t>ほとんどない</t>
        </is>
      </c>
      <c r="I13" s="15" t="inlineStr">
        <is>
          <t>毎回同じ手順</t>
        </is>
      </c>
      <c r="J13" s="15" t="inlineStr">
        <is>
          <t>ExcelやCSVで出せる</t>
        </is>
      </c>
      <c r="K13" s="45">
        <f>ROUND($E13*VLOOKUP($F13,設定!$A$5:$B$10,2,FALSE)*$G13/60,1)</f>
        <v/>
      </c>
      <c r="L13" s="17">
        <f>IF(VLOOKUP($H13,設定!$D$5:$E$7,2,FALSE)*VLOOKUP($I13,設定!$G$5:$H$7,2,FALSE)*VLOOKUP($J13,設定!$J$5:$K$7,2,FALSE)&gt;=0.5,"任せられそう",IF(VLOOKUP($H13,設定!$D$5:$E$7,2,FALSE)*VLOOKUP($I13,設定!$G$5:$H$7,2,FALSE)*VLOOKUP($J13,設定!$J$5:$K$7,2,FALSE)&gt;=0.25,"一部なら任せられる",IF(VLOOKUP($H13,設定!$D$5:$E$7,2,FALSE)*VLOOKUP($I13,設定!$G$5:$H$7,2,FALSE)*VLOOKUP($J13,設定!$J$5:$K$7,2,FALSE)&gt;=0.1,"補助として使える","人が担う工程")))</f>
        <v/>
      </c>
      <c r="M13" s="45">
        <f>ROUND($K13*VLOOKUP($H13,設定!$D$5:$E$7,2,FALSE)*VLOOKUP($I13,設定!$G$5:$H$7,2,FALSE)*VLOOKUP($J13,設定!$J$5:$K$7,2,FALSE),1)</f>
        <v/>
      </c>
      <c r="N13" s="16">
        <f>IF($M13&gt;=20,"A",IF($M13&gt;=8,"B",IF($M13&gt;=3,"C","D")))</f>
        <v/>
      </c>
      <c r="O13" s="15" t="inlineStr"/>
    </row>
    <row r="14" ht="34" customHeight="1">
      <c r="B14" s="14" t="n">
        <v>4</v>
      </c>
      <c r="C14" s="15" t="inlineStr">
        <is>
          <t>金額を突き合わせる</t>
        </is>
      </c>
      <c r="D14" s="15" t="inlineStr">
        <is>
          <t>請求書の金額と発注明細を、請求番号をキーに1件ずつ照合する</t>
        </is>
      </c>
      <c r="E14" s="14" t="n">
        <v>60</v>
      </c>
      <c r="F14" s="14" t="inlineStr">
        <is>
          <t>月に1回</t>
        </is>
      </c>
      <c r="G14" s="14" t="n">
        <v>3</v>
      </c>
      <c r="H14" s="15" t="inlineStr">
        <is>
          <t>ときどきある</t>
        </is>
      </c>
      <c r="I14" s="15" t="inlineStr">
        <is>
          <t>毎回同じ手順</t>
        </is>
      </c>
      <c r="J14" s="15" t="inlineStr">
        <is>
          <t>ExcelやCSVで出せる</t>
        </is>
      </c>
      <c r="K14" s="45">
        <f>ROUND($E14*VLOOKUP($F14,設定!$A$5:$B$10,2,FALSE)*$G14/60,1)</f>
        <v/>
      </c>
      <c r="L14" s="17">
        <f>IF(VLOOKUP($H14,設定!$D$5:$E$7,2,FALSE)*VLOOKUP($I14,設定!$G$5:$H$7,2,FALSE)*VLOOKUP($J14,設定!$J$5:$K$7,2,FALSE)&gt;=0.5,"任せられそう",IF(VLOOKUP($H14,設定!$D$5:$E$7,2,FALSE)*VLOOKUP($I14,設定!$G$5:$H$7,2,FALSE)*VLOOKUP($J14,設定!$J$5:$K$7,2,FALSE)&gt;=0.25,"一部なら任せられる",IF(VLOOKUP($H14,設定!$D$5:$E$7,2,FALSE)*VLOOKUP($I14,設定!$G$5:$H$7,2,FALSE)*VLOOKUP($J14,設定!$J$5:$K$7,2,FALSE)&gt;=0.1,"補助として使える","人が担う工程")))</f>
        <v/>
      </c>
      <c r="M14" s="45">
        <f>ROUND($K14*VLOOKUP($H14,設定!$D$5:$E$7,2,FALSE)*VLOOKUP($I14,設定!$G$5:$H$7,2,FALSE)*VLOOKUP($J14,設定!$J$5:$K$7,2,FALSE),1)</f>
        <v/>
      </c>
      <c r="N14" s="16">
        <f>IF($M14&gt;=20,"A",IF($M14&gt;=8,"B",IF($M14&gt;=3,"C","D")))</f>
        <v/>
      </c>
      <c r="O14" s="15" t="inlineStr">
        <is>
          <t>件数が増えると見落とす。目視が限界</t>
        </is>
      </c>
    </row>
    <row r="15" ht="34" customHeight="1">
      <c r="B15" s="14" t="n">
        <v>5</v>
      </c>
      <c r="C15" s="15" t="inlineStr">
        <is>
          <t>差額の理由を調べる</t>
        </is>
      </c>
      <c r="D15" s="15" t="inlineStr">
        <is>
          <t>一致しない行について、値引きか数量違いか発注漏れかを確認する</t>
        </is>
      </c>
      <c r="E15" s="14" t="n">
        <v>40</v>
      </c>
      <c r="F15" s="14" t="inlineStr">
        <is>
          <t>月に1回</t>
        </is>
      </c>
      <c r="G15" s="14" t="n">
        <v>2</v>
      </c>
      <c r="H15" s="15" t="inlineStr">
        <is>
          <t>常にある</t>
        </is>
      </c>
      <c r="I15" s="15" t="inlineStr">
        <is>
          <t>だいたい同じ</t>
        </is>
      </c>
      <c r="J15" s="15" t="inlineStr">
        <is>
          <t>ExcelやCSVで出せる</t>
        </is>
      </c>
      <c r="K15" s="45">
        <f>ROUND($E15*VLOOKUP($F15,設定!$A$5:$B$10,2,FALSE)*$G15/60,1)</f>
        <v/>
      </c>
      <c r="L15" s="17">
        <f>IF(VLOOKUP($H15,設定!$D$5:$E$7,2,FALSE)*VLOOKUP($I15,設定!$G$5:$H$7,2,FALSE)*VLOOKUP($J15,設定!$J$5:$K$7,2,FALSE)&gt;=0.5,"任せられそう",IF(VLOOKUP($H15,設定!$D$5:$E$7,2,FALSE)*VLOOKUP($I15,設定!$G$5:$H$7,2,FALSE)*VLOOKUP($J15,設定!$J$5:$K$7,2,FALSE)&gt;=0.25,"一部なら任せられる",IF(VLOOKUP($H15,設定!$D$5:$E$7,2,FALSE)*VLOOKUP($I15,設定!$G$5:$H$7,2,FALSE)*VLOOKUP($J15,設定!$J$5:$K$7,2,FALSE)&gt;=0.1,"補助として使える","人が担う工程")))</f>
        <v/>
      </c>
      <c r="M15" s="45">
        <f>ROUND($K15*VLOOKUP($H15,設定!$D$5:$E$7,2,FALSE)*VLOOKUP($I15,設定!$G$5:$H$7,2,FALSE)*VLOOKUP($J15,設定!$J$5:$K$7,2,FALSE),1)</f>
        <v/>
      </c>
      <c r="N15" s="16">
        <f>IF($M15&gt;=20,"A",IF($M15&gt;=8,"B",IF($M15&gt;=3,"C","D")))</f>
        <v/>
      </c>
      <c r="O15" s="15" t="inlineStr">
        <is>
          <t>判断が属人的。担当が替わると止まる</t>
        </is>
      </c>
    </row>
    <row r="16" ht="34" customHeight="1">
      <c r="B16" s="14" t="n">
        <v>6</v>
      </c>
      <c r="C16" s="15" t="inlineStr">
        <is>
          <t>支店へ問い合わせる</t>
        </is>
      </c>
      <c r="D16" s="15" t="inlineStr">
        <is>
          <t>原因が分からない行について、担当支店にメールで確認する</t>
        </is>
      </c>
      <c r="E16" s="14" t="n">
        <v>20</v>
      </c>
      <c r="F16" s="14" t="inlineStr">
        <is>
          <t>月に1回</t>
        </is>
      </c>
      <c r="G16" s="14" t="n">
        <v>2</v>
      </c>
      <c r="H16" s="15" t="inlineStr">
        <is>
          <t>常にある</t>
        </is>
      </c>
      <c r="I16" s="15" t="inlineStr">
        <is>
          <t>だいたい同じ</t>
        </is>
      </c>
      <c r="J16" s="15" t="inlineStr">
        <is>
          <t>PDFやメールにある</t>
        </is>
      </c>
      <c r="K16" s="45">
        <f>ROUND($E16*VLOOKUP($F16,設定!$A$5:$B$10,2,FALSE)*$G16/60,1)</f>
        <v/>
      </c>
      <c r="L16" s="17">
        <f>IF(VLOOKUP($H16,設定!$D$5:$E$7,2,FALSE)*VLOOKUP($I16,設定!$G$5:$H$7,2,FALSE)*VLOOKUP($J16,設定!$J$5:$K$7,2,FALSE)&gt;=0.5,"任せられそう",IF(VLOOKUP($H16,設定!$D$5:$E$7,2,FALSE)*VLOOKUP($I16,設定!$G$5:$H$7,2,FALSE)*VLOOKUP($J16,設定!$J$5:$K$7,2,FALSE)&gt;=0.25,"一部なら任せられる",IF(VLOOKUP($H16,設定!$D$5:$E$7,2,FALSE)*VLOOKUP($I16,設定!$G$5:$H$7,2,FALSE)*VLOOKUP($J16,設定!$J$5:$K$7,2,FALSE)&gt;=0.1,"補助として使える","人が担う工程")))</f>
        <v/>
      </c>
      <c r="M16" s="45">
        <f>ROUND($K16*VLOOKUP($H16,設定!$D$5:$E$7,2,FALSE)*VLOOKUP($I16,設定!$G$5:$H$7,2,FALSE)*VLOOKUP($J16,設定!$J$5:$K$7,2,FALSE),1)</f>
        <v/>
      </c>
      <c r="N16" s="16">
        <f>IF($M16&gt;=20,"A",IF($M16&gt;=8,"B",IF($M16&gt;=3,"C","D")))</f>
        <v/>
      </c>
      <c r="O16" s="15" t="inlineStr">
        <is>
          <t>文面を毎回書き起こしている</t>
        </is>
      </c>
    </row>
    <row r="17" ht="34" customHeight="1">
      <c r="B17" s="14" t="n">
        <v>7</v>
      </c>
      <c r="C17" s="15" t="inlineStr">
        <is>
          <t>確認結果をまとめる</t>
        </is>
      </c>
      <c r="D17" s="15" t="inlineStr">
        <is>
          <t>照合結果と未解決の件数を一覧にして上長へ報告する</t>
        </is>
      </c>
      <c r="E17" s="14" t="n">
        <v>25</v>
      </c>
      <c r="F17" s="14" t="inlineStr">
        <is>
          <t>月に1回</t>
        </is>
      </c>
      <c r="G17" s="14" t="n">
        <v>1</v>
      </c>
      <c r="H17" s="15" t="inlineStr">
        <is>
          <t>ときどきある</t>
        </is>
      </c>
      <c r="I17" s="15" t="inlineStr">
        <is>
          <t>毎回同じ手順</t>
        </is>
      </c>
      <c r="J17" s="15" t="inlineStr">
        <is>
          <t>ExcelやCSVで出せる</t>
        </is>
      </c>
      <c r="K17" s="45">
        <f>ROUND($E17*VLOOKUP($F17,設定!$A$5:$B$10,2,FALSE)*$G17/60,1)</f>
        <v/>
      </c>
      <c r="L17" s="17">
        <f>IF(VLOOKUP($H17,設定!$D$5:$E$7,2,FALSE)*VLOOKUP($I17,設定!$G$5:$H$7,2,FALSE)*VLOOKUP($J17,設定!$J$5:$K$7,2,FALSE)&gt;=0.5,"任せられそう",IF(VLOOKUP($H17,設定!$D$5:$E$7,2,FALSE)*VLOOKUP($I17,設定!$G$5:$H$7,2,FALSE)*VLOOKUP($J17,設定!$J$5:$K$7,2,FALSE)&gt;=0.25,"一部なら任せられる",IF(VLOOKUP($H17,設定!$D$5:$E$7,2,FALSE)*VLOOKUP($I17,設定!$G$5:$H$7,2,FALSE)*VLOOKUP($J17,設定!$J$5:$K$7,2,FALSE)&gt;=0.1,"補助として使える","人が担う工程")))</f>
        <v/>
      </c>
      <c r="M17" s="45">
        <f>ROUND($K17*VLOOKUP($H17,設定!$D$5:$E$7,2,FALSE)*VLOOKUP($I17,設定!$G$5:$H$7,2,FALSE)*VLOOKUP($J17,設定!$J$5:$K$7,2,FALSE),1)</f>
        <v/>
      </c>
      <c r="N17" s="16">
        <f>IF($M17&gt;=20,"A",IF($M17&gt;=8,"B",IF($M17&gt;=3,"C","D")))</f>
        <v/>
      </c>
      <c r="O17" s="15" t="inlineStr"/>
    </row>
    <row r="18">
      <c r="B18" s="46" t="inlineStr">
        <is>
          <t>合計</t>
        </is>
      </c>
      <c r="C18" s="47" t="n"/>
      <c r="D18" s="47" t="n"/>
      <c r="E18" s="47" t="n"/>
      <c r="F18" s="47" t="n"/>
      <c r="G18" s="47" t="n"/>
      <c r="H18" s="47" t="n"/>
      <c r="I18" s="47" t="n"/>
      <c r="J18" s="47" t="n"/>
      <c r="K18" s="48">
        <f>ROUND(SUM(K11:K17),1)</f>
        <v/>
      </c>
      <c r="L18" s="49" t="n"/>
      <c r="M18" s="48">
        <f>ROUND(SUM(M11:M17),1)</f>
        <v/>
      </c>
      <c r="N18" s="49" t="n"/>
      <c r="O18" s="49" t="n"/>
    </row>
    <row r="20">
      <c r="B20" s="6" t="inlineStr">
        <is>
          <t>この例の読みどころ。　1つも「まるごとAIに置き換わる」工程はありません。それでも、2番目の「請求書の内容を書き出す」だけで年間54時間、3人でやっているため実際にはその3倍の工数がかかっています。人数の列を入れているのはこのためです。1人分で見ると小さく見える工程が、部署全体では最優先になることがあります。</t>
        </is>
      </c>
      <c r="C20" s="24" t="n"/>
      <c r="D20" s="24" t="n"/>
      <c r="E20" s="24" t="n"/>
      <c r="F20" s="24" t="n"/>
      <c r="G20" s="24" t="n"/>
      <c r="H20" s="24" t="n"/>
      <c r="I20" s="24" t="n"/>
      <c r="J20" s="24" t="n"/>
      <c r="K20" s="24" t="n"/>
      <c r="L20" s="24" t="n"/>
      <c r="M20" s="24" t="n"/>
      <c r="N20" s="24" t="n"/>
      <c r="O20" s="7" t="n"/>
    </row>
    <row r="21">
      <c r="B21" s="8" t="n"/>
      <c r="O21" s="9" t="n"/>
    </row>
    <row r="22">
      <c r="B22" s="10" t="n"/>
      <c r="C22" s="25" t="n"/>
      <c r="D22" s="25" t="n"/>
      <c r="E22" s="25" t="n"/>
      <c r="F22" s="25" t="n"/>
      <c r="G22" s="25" t="n"/>
      <c r="H22" s="25" t="n"/>
      <c r="I22" s="25" t="n"/>
      <c r="J22" s="25" t="n"/>
      <c r="K22" s="25" t="n"/>
      <c r="L22" s="25" t="n"/>
      <c r="M22" s="25" t="n"/>
      <c r="N22" s="25" t="n"/>
      <c r="O22" s="11" t="n"/>
    </row>
  </sheetData>
  <mergeCells count="7">
    <mergeCell ref="B2:G2"/>
    <mergeCell ref="B20:O22"/>
    <mergeCell ref="C6:F6"/>
    <mergeCell ref="C7:F7"/>
    <mergeCell ref="B18:J18"/>
    <mergeCell ref="B3:O3"/>
    <mergeCell ref="C5:F5"/>
  </mergeCells>
  <conditionalFormatting sqref="N11:N17">
    <cfRule type="cellIs" priority="1" operator="equal" dxfId="1">
      <formula>"A"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G1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" customWidth="1" min="2" max="2"/>
    <col width="38" customWidth="1" min="3" max="3"/>
    <col width="18" customWidth="1" min="4" max="4"/>
    <col width="54" customWidth="1" min="5" max="5"/>
  </cols>
  <sheetData>
    <row r="2" ht="26.6" customHeight="1">
      <c r="B2" s="12" t="inlineStr">
        <is>
          <t>任せられる工程の見分け方</t>
        </is>
      </c>
    </row>
    <row r="3">
      <c r="B3" s="2" t="inlineStr">
        <is>
          <t>シートの判定に納得がいかないときの手がかりです。自動計算はあくまで目安なので、現場の感覚と違う場合は感覚のほうを優先してください。</t>
        </is>
      </c>
    </row>
    <row r="5" ht="26" customHeight="1">
      <c r="B5" s="13" t="inlineStr"/>
      <c r="C5" s="13" t="inlineStr">
        <is>
          <t>工程の特徴</t>
        </is>
      </c>
      <c r="D5" s="13" t="inlineStr">
        <is>
          <t>寄せ先</t>
        </is>
      </c>
      <c r="E5" s="13" t="inlineStr">
        <is>
          <t>理由</t>
        </is>
      </c>
    </row>
    <row r="6" ht="32" customHeight="1">
      <c r="B6" s="59" t="n">
        <v>1</v>
      </c>
      <c r="C6" s="60" t="inlineStr">
        <is>
          <t>決まった形の文書から、決まった項目を抜き出す</t>
        </is>
      </c>
      <c r="D6" s="59" t="inlineStr">
        <is>
          <t>任せられそう</t>
        </is>
      </c>
      <c r="E6" s="60" t="inlineStr">
        <is>
          <t>請求書・申請書・報告書など、形が揃っているものは読み取りが安定します</t>
        </is>
      </c>
    </row>
    <row r="7" ht="32" customHeight="1">
      <c r="B7" s="59" t="n">
        <v>2</v>
      </c>
      <c r="C7" s="60" t="inlineStr">
        <is>
          <t>2つ以上の表を突き合わせて、違いを見つける</t>
        </is>
      </c>
      <c r="D7" s="59" t="inlineStr">
        <is>
          <t>任せられそう</t>
        </is>
      </c>
      <c r="E7" s="60" t="inlineStr">
        <is>
          <t>Excelの数式やマクロにすれば、件数が増えても時間が変わりません</t>
        </is>
      </c>
    </row>
    <row r="8" ht="32" customHeight="1">
      <c r="B8" s="59" t="n">
        <v>3</v>
      </c>
      <c r="C8" s="60" t="inlineStr">
        <is>
          <t>長い文章を短くまとめる、要点だけ抜く</t>
        </is>
      </c>
      <c r="D8" s="59" t="inlineStr">
        <is>
          <t>任せられそう</t>
        </is>
      </c>
      <c r="E8" s="60" t="inlineStr">
        <is>
          <t>議事録・通達・契約書の下読みなど、読む時間そのものを減らせます</t>
        </is>
      </c>
    </row>
    <row r="9" ht="32" customHeight="1">
      <c r="B9" s="59" t="n">
        <v>4</v>
      </c>
      <c r="C9" s="60" t="inlineStr">
        <is>
          <t>定型の文面を、相手や条件に合わせて書き分ける</t>
        </is>
      </c>
      <c r="D9" s="59" t="inlineStr">
        <is>
          <t>任せられそう</t>
        </is>
      </c>
      <c r="E9" s="60" t="inlineStr">
        <is>
          <t>下書きまでを任せて、送る前に人が直す形にします</t>
        </is>
      </c>
    </row>
    <row r="10" ht="32" customHeight="1">
      <c r="B10" s="59" t="n">
        <v>5</v>
      </c>
      <c r="C10" s="60" t="inlineStr">
        <is>
          <t>決まった基準で、仕分けや優先順位づけをする</t>
        </is>
      </c>
      <c r="D10" s="59" t="inlineStr">
        <is>
          <t>任せられそう</t>
        </is>
      </c>
      <c r="E10" s="60" t="inlineStr">
        <is>
          <t>基準が言葉にできていれば任せられます。できていない場合はまず言葉にしてください</t>
        </is>
      </c>
    </row>
    <row r="11" ht="32" customHeight="1">
      <c r="B11" s="16" t="n">
        <v>6</v>
      </c>
      <c r="C11" s="17" t="inlineStr">
        <is>
          <t>過去の事例を参考に、判断の材料を並べる</t>
        </is>
      </c>
      <c r="D11" s="16" t="inlineStr">
        <is>
          <t>一部なら任せられる</t>
        </is>
      </c>
      <c r="E11" s="17" t="inlineStr">
        <is>
          <t>材料を並べるところまでで、決めるのは人です</t>
        </is>
      </c>
    </row>
    <row r="12" ht="32" customHeight="1">
      <c r="B12" s="16" t="n">
        <v>7</v>
      </c>
      <c r="C12" s="17" t="inlineStr">
        <is>
          <t>例外の理由を調べる</t>
        </is>
      </c>
      <c r="D12" s="16" t="inlineStr">
        <is>
          <t>一部なら任せられる</t>
        </is>
      </c>
      <c r="E12" s="17" t="inlineStr">
        <is>
          <t>調べ方の手順は作れますが、調べる先は人が持っています</t>
        </is>
      </c>
    </row>
    <row r="13" ht="32" customHeight="1">
      <c r="B13" s="14" t="n">
        <v>8</v>
      </c>
      <c r="C13" s="15" t="inlineStr">
        <is>
          <t>社内システムを操作する</t>
        </is>
      </c>
      <c r="D13" s="14" t="inlineStr">
        <is>
          <t>人が担う工程</t>
        </is>
      </c>
      <c r="E13" s="15" t="inlineStr">
        <is>
          <t>画面を触る作業は、この研修で扱う範囲では人がやります</t>
        </is>
      </c>
    </row>
    <row r="14" ht="32" customHeight="1">
      <c r="B14" s="14" t="n">
        <v>9</v>
      </c>
      <c r="C14" s="15" t="inlineStr">
        <is>
          <t>電話で相手とやりとりする</t>
        </is>
      </c>
      <c r="D14" s="14" t="inlineStr">
        <is>
          <t>人が担う工程</t>
        </is>
      </c>
      <c r="E14" s="15" t="inlineStr">
        <is>
          <t>記録を残す部分は任せられますが、やりとりそのものは人の仕事です</t>
        </is>
      </c>
    </row>
    <row r="15" ht="32" customHeight="1">
      <c r="B15" s="14" t="n">
        <v>10</v>
      </c>
      <c r="C15" s="15" t="inlineStr">
        <is>
          <t>現物を見て確かめる</t>
        </is>
      </c>
      <c r="D15" s="14" t="inlineStr">
        <is>
          <t>人が担う工程</t>
        </is>
      </c>
      <c r="E15" s="15" t="inlineStr">
        <is>
          <t>棚卸しや現品確認は、そもそもパソコンの中で完結しません</t>
        </is>
      </c>
    </row>
    <row r="17">
      <c r="B17" s="6" t="inlineStr">
        <is>
          <t>「人が担う工程」に入るものでも、その前後は任せられることがあります。たとえば電話でのやりとりそのものは人の仕事ですが、話した内容を記録にまとめる工程は任せられます。工程を割る目的はここにあります。業務まるごとで諦めないでください。</t>
        </is>
      </c>
      <c r="C17" s="24" t="n"/>
      <c r="D17" s="24" t="n"/>
      <c r="E17" s="7" t="n"/>
    </row>
    <row r="18">
      <c r="B18" s="8" t="n"/>
      <c r="E18" s="9" t="n"/>
    </row>
    <row r="19">
      <c r="B19" s="10" t="n"/>
      <c r="C19" s="25" t="n"/>
      <c r="D19" s="25" t="n"/>
      <c r="E19" s="11" t="n"/>
    </row>
  </sheetData>
  <mergeCells count="3">
    <mergeCell ref="B2:G2"/>
    <mergeCell ref="B3:E3"/>
    <mergeCell ref="B17:E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2026-09-14T03:18:24Z</dcterms:created>
  <dcterms:modified xmlns:dcterms="http://purl.org/dc/terms/" xmlns:xsi="http://www.w3.org/2001/XMLSchema-instance" xsi:type="dcterms:W3CDTF">2026-09-14T03:18:24Z</dcterms:modified>
</cp:coreProperties>
</file>